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5" windowWidth="14805" windowHeight="8010" tabRatio="597" firstSheet="2" activeTab="2"/>
  </bookViews>
  <sheets>
    <sheet name="Agenda virtual 2025" sheetId="20" r:id="rId1"/>
    <sheet name="Agenda virtual 2026" sheetId="35" r:id="rId2"/>
    <sheet name="RESUMEN CONTROL" sheetId="18" r:id="rId3"/>
    <sheet name="Convenio ute " sheetId="36" r:id="rId4"/>
    <sheet name="MAXIMA" sheetId="4" r:id="rId5"/>
    <sheet name="CARDIOMOVIL" sheetId="32" r:id="rId6"/>
    <sheet name="SUCIVE" sheetId="5" r:id="rId7"/>
    <sheet name="SEGUROS" sheetId="6" r:id="rId8"/>
    <sheet name="AMARRAS" sheetId="7" r:id="rId9"/>
    <sheet name="DGI" sheetId="8" r:id="rId10"/>
    <sheet name="CONVENIOS DGI" sheetId="34" r:id="rId11"/>
    <sheet name="BPS" sheetId="9" r:id="rId12"/>
    <sheet name="BSE" sheetId="10" r:id="rId13"/>
    <sheet name="PRIMARIA 2025" sheetId="15" r:id="rId14"/>
    <sheet name="CONVENIO PILAR CALIZ 2025" sheetId="26" r:id="rId15"/>
    <sheet name="CONTRIBUCION INM" sheetId="11" r:id="rId16"/>
    <sheet name="CONTROL RECIBOS Y QUINCENAS" sheetId="31" r:id="rId17"/>
    <sheet name="control de carnet de salud 2025" sheetId="22" r:id="rId18"/>
    <sheet name="CONTROL CONTRATOS" sheetId="17" r:id="rId19"/>
    <sheet name="CONTROL Camperas 2025" sheetId="21" r:id="rId20"/>
    <sheet name="BAJAS POR OBRA" sheetId="29" r:id="rId21"/>
    <sheet name="PLANILLA PARA UNIFORMES OCTUBRE" sheetId="23" r:id="rId22"/>
    <sheet name="pagos de porveedores" sheetId="33" r:id="rId23"/>
    <sheet name="pendientes - Andres" sheetId="38" r:id="rId24"/>
    <sheet name="Hoja2" sheetId="39" r:id="rId25"/>
    <sheet name="Hoja1" sheetId="40" r:id="rId26"/>
  </sheets>
  <definedNames>
    <definedName name="_xlnm._FilterDatabase" localSheetId="17" hidden="1">'control de carnet de salud 2025'!$A$4:$F$94</definedName>
  </definedNames>
  <calcPr calcId="144525"/>
  <fileRecoveryPr autoRecover="0"/>
</workbook>
</file>

<file path=xl/calcChain.xml><?xml version="1.0" encoding="utf-8"?>
<calcChain xmlns="http://schemas.openxmlformats.org/spreadsheetml/2006/main">
  <c r="K892" i="9" l="1"/>
  <c r="K894" i="9"/>
  <c r="K893" i="9"/>
  <c r="J893" i="9"/>
  <c r="I893" i="9"/>
  <c r="J894" i="9"/>
  <c r="K891" i="9"/>
  <c r="J891" i="9"/>
  <c r="I891" i="9"/>
  <c r="J494" i="8" l="1"/>
  <c r="J892" i="9" l="1"/>
  <c r="I892" i="9"/>
  <c r="K858" i="9"/>
  <c r="K882" i="9"/>
  <c r="K881" i="9"/>
  <c r="K880" i="9"/>
  <c r="K879" i="9"/>
  <c r="K878" i="9"/>
  <c r="K877" i="9"/>
  <c r="K876" i="9"/>
  <c r="K875" i="9"/>
  <c r="K874" i="9"/>
  <c r="K873" i="9"/>
  <c r="K872" i="9"/>
  <c r="K871" i="9"/>
  <c r="K870" i="9"/>
  <c r="K869" i="9"/>
  <c r="K868" i="9"/>
  <c r="K867" i="9"/>
  <c r="K866" i="9"/>
  <c r="K865" i="9"/>
  <c r="K864" i="9"/>
  <c r="K863" i="9"/>
  <c r="K862" i="9"/>
  <c r="K861" i="9"/>
  <c r="K860" i="9"/>
  <c r="K859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58" i="9"/>
  <c r="I859" i="9"/>
  <c r="I860" i="9"/>
  <c r="I857" i="9"/>
  <c r="I856" i="9"/>
  <c r="I855" i="9"/>
  <c r="I854" i="9"/>
  <c r="I853" i="9"/>
  <c r="I852" i="9"/>
  <c r="I851" i="9"/>
  <c r="I850" i="9"/>
  <c r="K857" i="9"/>
  <c r="K856" i="9"/>
  <c r="K855" i="9"/>
  <c r="K854" i="9"/>
  <c r="K853" i="9"/>
  <c r="K852" i="9"/>
  <c r="K851" i="9"/>
  <c r="K850" i="9"/>
  <c r="D34" i="38" l="1"/>
  <c r="D33" i="38"/>
  <c r="D32" i="38"/>
  <c r="D29" i="38"/>
  <c r="D28" i="38"/>
  <c r="D27" i="38"/>
  <c r="D26" i="38"/>
  <c r="D25" i="38"/>
  <c r="D36" i="38" s="1"/>
  <c r="K887" i="9" l="1"/>
  <c r="I877" i="9"/>
  <c r="I894" i="9" s="1"/>
  <c r="E32" i="11" l="1"/>
  <c r="O32" i="11"/>
  <c r="N32" i="11"/>
  <c r="M32" i="11"/>
  <c r="L32" i="11"/>
  <c r="K32" i="11"/>
  <c r="J32" i="11"/>
  <c r="I32" i="11"/>
  <c r="H32" i="11"/>
  <c r="G32" i="11"/>
  <c r="F32" i="11"/>
  <c r="D32" i="11"/>
  <c r="D84" i="15" l="1"/>
  <c r="D34" i="33" l="1"/>
  <c r="C34" i="33"/>
  <c r="D83" i="15" l="1"/>
  <c r="D82" i="15"/>
  <c r="D79" i="15"/>
  <c r="D78" i="15"/>
  <c r="D77" i="15"/>
  <c r="D76" i="15"/>
  <c r="D75" i="15"/>
  <c r="D18" i="38" l="1"/>
  <c r="K6" i="38"/>
  <c r="H110" i="4" l="1"/>
  <c r="K836" i="9"/>
  <c r="J836" i="9"/>
  <c r="K835" i="9"/>
  <c r="H46" i="6"/>
  <c r="D112" i="5" l="1"/>
  <c r="D111" i="5"/>
  <c r="F105" i="5"/>
  <c r="F110" i="5"/>
  <c r="J835" i="9"/>
  <c r="J832" i="9"/>
  <c r="J834" i="9" l="1"/>
  <c r="L827" i="9" l="1"/>
  <c r="L826" i="9"/>
  <c r="L825" i="9"/>
  <c r="L824" i="9"/>
  <c r="L823" i="9"/>
  <c r="L822" i="9"/>
  <c r="L821" i="9"/>
  <c r="L820" i="9"/>
  <c r="L819" i="9"/>
  <c r="L818" i="9"/>
  <c r="L817" i="9"/>
  <c r="L816" i="9"/>
  <c r="L815" i="9"/>
  <c r="I815" i="9"/>
  <c r="L814" i="9"/>
  <c r="I814" i="9"/>
  <c r="L813" i="9"/>
  <c r="I813" i="9"/>
  <c r="L812" i="9"/>
  <c r="I812" i="9"/>
  <c r="L811" i="9"/>
  <c r="I811" i="9"/>
  <c r="L810" i="9"/>
  <c r="I810" i="9"/>
  <c r="L809" i="9"/>
  <c r="I809" i="9"/>
  <c r="L808" i="9"/>
  <c r="I808" i="9"/>
  <c r="L807" i="9"/>
  <c r="I807" i="9"/>
  <c r="L806" i="9"/>
  <c r="I806" i="9"/>
  <c r="L805" i="9"/>
  <c r="I805" i="9"/>
  <c r="L804" i="9"/>
  <c r="I804" i="9"/>
  <c r="L803" i="9"/>
  <c r="I803" i="9"/>
  <c r="L802" i="9"/>
  <c r="I802" i="9"/>
  <c r="L801" i="9"/>
  <c r="I801" i="9"/>
  <c r="L800" i="9"/>
  <c r="I800" i="9"/>
  <c r="L799" i="9"/>
  <c r="I799" i="9"/>
  <c r="L798" i="9"/>
  <c r="I798" i="9"/>
  <c r="L797" i="9"/>
  <c r="I797" i="9"/>
  <c r="L796" i="9"/>
  <c r="I796" i="9"/>
  <c r="L795" i="9"/>
  <c r="I795" i="9"/>
  <c r="L794" i="9"/>
  <c r="I794" i="9"/>
  <c r="L793" i="9"/>
  <c r="I793" i="9"/>
  <c r="H42" i="6"/>
  <c r="F109" i="5"/>
  <c r="F108" i="5"/>
  <c r="F107" i="5"/>
  <c r="F104" i="5"/>
  <c r="F103" i="5"/>
  <c r="F101" i="5"/>
  <c r="F99" i="5"/>
  <c r="D113" i="5" l="1"/>
  <c r="D114" i="5"/>
  <c r="I818" i="9"/>
  <c r="L828" i="9"/>
  <c r="J466" i="8"/>
  <c r="C110" i="4" l="1"/>
  <c r="R53" i="32" l="1"/>
  <c r="R63" i="32"/>
  <c r="M63" i="32"/>
  <c r="H63" i="32"/>
  <c r="C63" i="32"/>
  <c r="M53" i="32"/>
  <c r="H53" i="32"/>
  <c r="C53" i="32"/>
  <c r="R43" i="32"/>
  <c r="M43" i="32"/>
  <c r="H43" i="32"/>
  <c r="C43" i="32"/>
  <c r="J772" i="9" l="1"/>
  <c r="I770" i="9"/>
  <c r="J770" i="9"/>
  <c r="I752" i="9" l="1"/>
  <c r="I751" i="9"/>
  <c r="J771" i="9"/>
  <c r="I769" i="9"/>
  <c r="J769" i="9"/>
  <c r="L764" i="9"/>
  <c r="L763" i="9" l="1"/>
  <c r="L762" i="9"/>
  <c r="L761" i="9"/>
  <c r="L760" i="9"/>
  <c r="L759" i="9"/>
  <c r="L758" i="9"/>
  <c r="L757" i="9"/>
  <c r="L756" i="9"/>
  <c r="L755" i="9"/>
  <c r="L754" i="9"/>
  <c r="L753" i="9"/>
  <c r="L752" i="9"/>
  <c r="L751" i="9"/>
  <c r="L750" i="9"/>
  <c r="I750" i="9"/>
  <c r="L749" i="9"/>
  <c r="I749" i="9"/>
  <c r="L748" i="9"/>
  <c r="I748" i="9"/>
  <c r="L747" i="9"/>
  <c r="I747" i="9"/>
  <c r="L746" i="9"/>
  <c r="I746" i="9"/>
  <c r="L745" i="9"/>
  <c r="I745" i="9"/>
  <c r="L744" i="9"/>
  <c r="I744" i="9"/>
  <c r="L743" i="9"/>
  <c r="I743" i="9"/>
  <c r="L742" i="9"/>
  <c r="I742" i="9"/>
  <c r="L741" i="9"/>
  <c r="I741" i="9"/>
  <c r="L740" i="9"/>
  <c r="I740" i="9"/>
  <c r="L739" i="9"/>
  <c r="I739" i="9"/>
  <c r="L738" i="9"/>
  <c r="I738" i="9"/>
  <c r="L737" i="9"/>
  <c r="I737" i="9"/>
  <c r="L736" i="9"/>
  <c r="I736" i="9"/>
  <c r="L735" i="9"/>
  <c r="I735" i="9"/>
  <c r="L734" i="9"/>
  <c r="I734" i="9"/>
  <c r="L733" i="9"/>
  <c r="I733" i="9"/>
  <c r="L732" i="9"/>
  <c r="I732" i="9"/>
  <c r="L731" i="9"/>
  <c r="I731" i="9"/>
  <c r="L730" i="9"/>
  <c r="I730" i="9"/>
  <c r="I755" i="9" l="1"/>
  <c r="I772" i="9" s="1"/>
  <c r="L765" i="9"/>
  <c r="I771" i="9"/>
  <c r="J439" i="8"/>
  <c r="A411" i="8" l="1"/>
  <c r="C823" i="20" l="1"/>
  <c r="I93" i="4" l="1"/>
  <c r="I40" i="34" l="1"/>
  <c r="J704" i="9" l="1"/>
  <c r="I703" i="9"/>
  <c r="J703" i="9"/>
  <c r="L695" i="9"/>
  <c r="J702" i="9"/>
  <c r="J701" i="9"/>
  <c r="L675" i="9"/>
  <c r="L674" i="9"/>
  <c r="I673" i="9"/>
  <c r="I677" i="9"/>
  <c r="I678" i="9"/>
  <c r="I683" i="9"/>
  <c r="L694" i="9" l="1"/>
  <c r="L693" i="9"/>
  <c r="L692" i="9"/>
  <c r="L691" i="9"/>
  <c r="L690" i="9"/>
  <c r="L689" i="9"/>
  <c r="L688" i="9"/>
  <c r="I701" i="9" s="1"/>
  <c r="L687" i="9"/>
  <c r="L686" i="9"/>
  <c r="L685" i="9"/>
  <c r="L684" i="9"/>
  <c r="L683" i="9"/>
  <c r="L682" i="9"/>
  <c r="I682" i="9"/>
  <c r="L681" i="9"/>
  <c r="I681" i="9"/>
  <c r="L680" i="9"/>
  <c r="I680" i="9"/>
  <c r="L679" i="9"/>
  <c r="I679" i="9"/>
  <c r="L678" i="9"/>
  <c r="L677" i="9"/>
  <c r="L676" i="9"/>
  <c r="I676" i="9"/>
  <c r="I675" i="9"/>
  <c r="I674" i="9"/>
  <c r="L673" i="9"/>
  <c r="L672" i="9"/>
  <c r="I672" i="9"/>
  <c r="L671" i="9"/>
  <c r="I671" i="9"/>
  <c r="L670" i="9"/>
  <c r="I670" i="9"/>
  <c r="L669" i="9"/>
  <c r="I669" i="9"/>
  <c r="L668" i="9"/>
  <c r="I668" i="9"/>
  <c r="I704" i="9" s="1"/>
  <c r="L667" i="9"/>
  <c r="I667" i="9"/>
  <c r="L666" i="9"/>
  <c r="I666" i="9"/>
  <c r="L665" i="9"/>
  <c r="I665" i="9"/>
  <c r="L664" i="9"/>
  <c r="I664" i="9"/>
  <c r="L663" i="9"/>
  <c r="I663" i="9"/>
  <c r="L662" i="9"/>
  <c r="I662" i="9"/>
  <c r="L696" i="9" l="1"/>
  <c r="I702" i="9"/>
  <c r="I687" i="9"/>
  <c r="H51" i="6"/>
  <c r="J411" i="8" l="1"/>
  <c r="D86" i="15" l="1"/>
  <c r="J382" i="8" l="1"/>
  <c r="J387" i="8" s="1"/>
  <c r="C93" i="4" l="1"/>
  <c r="I602" i="9"/>
  <c r="I601" i="9"/>
  <c r="I600" i="9"/>
  <c r="I599" i="9"/>
  <c r="I598" i="9"/>
  <c r="I597" i="9"/>
  <c r="I596" i="9"/>
  <c r="I595" i="9"/>
  <c r="I594" i="9"/>
  <c r="B9" i="36" l="1"/>
  <c r="D146" i="10" l="1"/>
  <c r="D138" i="10" l="1"/>
  <c r="L626" i="9" l="1"/>
  <c r="L625" i="9"/>
  <c r="L624" i="9"/>
  <c r="L623" i="9"/>
  <c r="L622" i="9"/>
  <c r="L621" i="9"/>
  <c r="L620" i="9"/>
  <c r="L619" i="9"/>
  <c r="L618" i="9"/>
  <c r="L617" i="9"/>
  <c r="L616" i="9"/>
  <c r="L615" i="9"/>
  <c r="I615" i="9"/>
  <c r="L614" i="9"/>
  <c r="I614" i="9"/>
  <c r="L613" i="9"/>
  <c r="I613" i="9"/>
  <c r="L612" i="9"/>
  <c r="I612" i="9"/>
  <c r="L611" i="9"/>
  <c r="I611" i="9"/>
  <c r="L610" i="9"/>
  <c r="I610" i="9"/>
  <c r="L609" i="9"/>
  <c r="I609" i="9"/>
  <c r="L608" i="9"/>
  <c r="K630" i="9" s="1"/>
  <c r="I608" i="9"/>
  <c r="L607" i="9"/>
  <c r="I607" i="9"/>
  <c r="L606" i="9"/>
  <c r="I606" i="9"/>
  <c r="L605" i="9"/>
  <c r="I605" i="9"/>
  <c r="L604" i="9"/>
  <c r="I604" i="9"/>
  <c r="L603" i="9"/>
  <c r="I603" i="9"/>
  <c r="L602" i="9"/>
  <c r="L601" i="9"/>
  <c r="L600" i="9"/>
  <c r="L599" i="9"/>
  <c r="L598" i="9"/>
  <c r="L597" i="9"/>
  <c r="L596" i="9"/>
  <c r="L595" i="9"/>
  <c r="L594" i="9"/>
  <c r="I619" i="9" l="1"/>
  <c r="L632" i="9" s="1"/>
  <c r="L627" i="9"/>
  <c r="K631" i="9"/>
  <c r="K632" i="9"/>
  <c r="R29" i="32"/>
  <c r="M28" i="32"/>
  <c r="R18" i="32"/>
  <c r="L633" i="9" l="1"/>
  <c r="K633" i="9"/>
  <c r="M634" i="9" s="1"/>
  <c r="O80" i="4"/>
  <c r="K585" i="9" l="1"/>
  <c r="G585" i="9"/>
  <c r="J353" i="8" l="1"/>
  <c r="G586" i="9"/>
  <c r="G584" i="9"/>
  <c r="L572" i="9" l="1"/>
  <c r="L571" i="9"/>
  <c r="L568" i="9"/>
  <c r="L569" i="9"/>
  <c r="K584" i="9"/>
  <c r="K583" i="9"/>
  <c r="L570" i="9"/>
  <c r="L567" i="9"/>
  <c r="L566" i="9"/>
  <c r="L565" i="9"/>
  <c r="L564" i="9"/>
  <c r="L563" i="9"/>
  <c r="L562" i="9"/>
  <c r="L561" i="9"/>
  <c r="L560" i="9"/>
  <c r="L559" i="9"/>
  <c r="L558" i="9"/>
  <c r="L557" i="9"/>
  <c r="L556" i="9"/>
  <c r="L555" i="9"/>
  <c r="L554" i="9"/>
  <c r="L553" i="9"/>
  <c r="L552" i="9"/>
  <c r="L551" i="9"/>
  <c r="L550" i="9"/>
  <c r="L549" i="9"/>
  <c r="L548" i="9"/>
  <c r="L547" i="9"/>
  <c r="L546" i="9"/>
  <c r="L545" i="9"/>
  <c r="L544" i="9"/>
  <c r="L543" i="9"/>
  <c r="L542" i="9"/>
  <c r="L541" i="9"/>
  <c r="L540" i="9"/>
  <c r="L583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5" i="9" l="1"/>
  <c r="K577" i="9"/>
  <c r="K576" i="9"/>
  <c r="K578" i="9"/>
  <c r="L573" i="9"/>
  <c r="L579" i="9"/>
  <c r="L578" i="9"/>
  <c r="I80" i="4"/>
  <c r="I81" i="4"/>
  <c r="K579" i="9" l="1"/>
  <c r="M580" i="9"/>
  <c r="M585" i="9" s="1"/>
  <c r="N40" i="34" l="1"/>
  <c r="D40" i="34"/>
  <c r="S28" i="34"/>
  <c r="D86" i="10" l="1"/>
  <c r="R8" i="32" l="1"/>
  <c r="M16" i="32"/>
  <c r="M6" i="32"/>
  <c r="H20" i="32"/>
  <c r="H11" i="32"/>
  <c r="H4" i="32"/>
  <c r="C19" i="32"/>
  <c r="C11" i="32"/>
  <c r="C5" i="32"/>
  <c r="L504" i="9" l="1"/>
  <c r="I503" i="9" l="1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507" i="9" s="1"/>
  <c r="L521" i="9" s="1"/>
  <c r="J528" i="9"/>
  <c r="J527" i="9"/>
  <c r="I527" i="9"/>
  <c r="I526" i="9"/>
  <c r="L507" i="9"/>
  <c r="I525" i="9"/>
  <c r="I528" i="9" s="1"/>
  <c r="L528" i="9" s="1"/>
  <c r="L512" i="9"/>
  <c r="L505" i="9"/>
  <c r="L511" i="9"/>
  <c r="L510" i="9"/>
  <c r="L508" i="9"/>
  <c r="L506" i="9"/>
  <c r="L503" i="9"/>
  <c r="L502" i="9"/>
  <c r="L501" i="9"/>
  <c r="L500" i="9"/>
  <c r="L499" i="9"/>
  <c r="L498" i="9"/>
  <c r="L497" i="9"/>
  <c r="L496" i="9"/>
  <c r="L494" i="9"/>
  <c r="L495" i="9"/>
  <c r="L491" i="9"/>
  <c r="L488" i="9"/>
  <c r="L493" i="9"/>
  <c r="L484" i="9"/>
  <c r="L483" i="9"/>
  <c r="L482" i="9"/>
  <c r="K519" i="9" l="1"/>
  <c r="L522" i="9"/>
  <c r="L492" i="9"/>
  <c r="J323" i="8" l="1"/>
  <c r="L490" i="9" l="1"/>
  <c r="L489" i="9"/>
  <c r="L487" i="9"/>
  <c r="K521" i="9" s="1"/>
  <c r="L529" i="9" s="1"/>
  <c r="L486" i="9"/>
  <c r="L485" i="9"/>
  <c r="K520" i="9" l="1"/>
  <c r="K522" i="9" s="1"/>
  <c r="L513" i="9"/>
  <c r="M522" i="9"/>
  <c r="C80" i="4"/>
  <c r="I471" i="9" l="1"/>
  <c r="D84" i="5" l="1"/>
  <c r="F80" i="5"/>
  <c r="E80" i="5"/>
  <c r="F77" i="5"/>
  <c r="F78" i="5"/>
  <c r="F79" i="5"/>
  <c r="F81" i="5"/>
  <c r="F82" i="5"/>
  <c r="F83" i="5"/>
  <c r="F84" i="5"/>
  <c r="F85" i="5"/>
  <c r="F76" i="5"/>
  <c r="I455" i="9" l="1"/>
  <c r="L463" i="9"/>
  <c r="I458" i="9"/>
  <c r="I444" i="9" l="1"/>
  <c r="I443" i="9"/>
  <c r="I442" i="9"/>
  <c r="I441" i="9"/>
  <c r="I440" i="9"/>
  <c r="I439" i="9"/>
  <c r="I438" i="9"/>
  <c r="I437" i="9"/>
  <c r="I436" i="9"/>
  <c r="I435" i="9"/>
  <c r="I434" i="9"/>
  <c r="I447" i="9"/>
  <c r="I446" i="9"/>
  <c r="I457" i="9"/>
  <c r="I473" i="9"/>
  <c r="I472" i="9"/>
  <c r="L460" i="9"/>
  <c r="L462" i="9"/>
  <c r="I456" i="9"/>
  <c r="I454" i="9"/>
  <c r="L449" i="9" l="1"/>
  <c r="L397" i="9"/>
  <c r="L455" i="9"/>
  <c r="J293" i="8"/>
  <c r="L461" i="9" l="1"/>
  <c r="L459" i="9"/>
  <c r="L458" i="9"/>
  <c r="L457" i="9"/>
  <c r="L456" i="9"/>
  <c r="L454" i="9"/>
  <c r="L453" i="9"/>
  <c r="I453" i="9"/>
  <c r="L452" i="9"/>
  <c r="I452" i="9"/>
  <c r="L451" i="9"/>
  <c r="L450" i="9"/>
  <c r="I450" i="9"/>
  <c r="I449" i="9"/>
  <c r="L448" i="9"/>
  <c r="I448" i="9"/>
  <c r="I459" i="9" s="1"/>
  <c r="L473" i="9" s="1"/>
  <c r="L474" i="9" s="1"/>
  <c r="L447" i="9"/>
  <c r="L446" i="9"/>
  <c r="L445" i="9"/>
  <c r="L444" i="9"/>
  <c r="L443" i="9"/>
  <c r="L442" i="9"/>
  <c r="L441" i="9"/>
  <c r="L440" i="9"/>
  <c r="L439" i="9"/>
  <c r="L438" i="9"/>
  <c r="L437" i="9"/>
  <c r="L436" i="9"/>
  <c r="L435" i="9"/>
  <c r="L434" i="9"/>
  <c r="L464" i="9" s="1"/>
  <c r="K471" i="9" l="1"/>
  <c r="K472" i="9"/>
  <c r="K473" i="9"/>
  <c r="K475" i="9" s="1"/>
  <c r="D27" i="26"/>
  <c r="K474" i="9" l="1"/>
  <c r="M474" i="9" s="1"/>
  <c r="O68" i="4"/>
  <c r="D86" i="5" l="1"/>
  <c r="M422" i="9" l="1"/>
  <c r="M418" i="9" l="1"/>
  <c r="M419" i="9"/>
  <c r="M417" i="9"/>
  <c r="M416" i="9" l="1"/>
  <c r="I403" i="9" l="1"/>
  <c r="I385" i="9"/>
  <c r="H45" i="6"/>
  <c r="J262" i="8" l="1"/>
  <c r="L409" i="9"/>
  <c r="L408" i="9"/>
  <c r="L407" i="9"/>
  <c r="L406" i="9"/>
  <c r="L405" i="9"/>
  <c r="L404" i="9"/>
  <c r="L403" i="9"/>
  <c r="L402" i="9"/>
  <c r="I402" i="9"/>
  <c r="L401" i="9"/>
  <c r="I401" i="9"/>
  <c r="L400" i="9"/>
  <c r="I400" i="9"/>
  <c r="L399" i="9"/>
  <c r="L398" i="9"/>
  <c r="I398" i="9"/>
  <c r="I397" i="9"/>
  <c r="L396" i="9"/>
  <c r="I396" i="9"/>
  <c r="L395" i="9"/>
  <c r="I395" i="9"/>
  <c r="L394" i="9"/>
  <c r="I394" i="9"/>
  <c r="L393" i="9"/>
  <c r="I393" i="9"/>
  <c r="L392" i="9"/>
  <c r="I392" i="9"/>
  <c r="L391" i="9"/>
  <c r="I391" i="9"/>
  <c r="L390" i="9"/>
  <c r="I390" i="9"/>
  <c r="L389" i="9"/>
  <c r="I389" i="9"/>
  <c r="L388" i="9"/>
  <c r="I388" i="9"/>
  <c r="L387" i="9"/>
  <c r="I387" i="9"/>
  <c r="L386" i="9"/>
  <c r="I386" i="9"/>
  <c r="L385" i="9"/>
  <c r="L384" i="9"/>
  <c r="I384" i="9"/>
  <c r="L383" i="9"/>
  <c r="I383" i="9"/>
  <c r="L382" i="9"/>
  <c r="I382" i="9"/>
  <c r="C80" i="10"/>
  <c r="L417" i="9" l="1"/>
  <c r="I419" i="9"/>
  <c r="L419" i="9"/>
  <c r="L416" i="9"/>
  <c r="L420" i="9" s="1"/>
  <c r="L418" i="9"/>
  <c r="I417" i="9"/>
  <c r="I406" i="9"/>
  <c r="L410" i="9"/>
  <c r="I418" i="9"/>
  <c r="I421" i="9" l="1"/>
  <c r="J421" i="9"/>
  <c r="L423" i="9" s="1"/>
  <c r="J419" i="9"/>
  <c r="D66" i="15"/>
  <c r="H422" i="9" l="1"/>
  <c r="H423" i="9" s="1"/>
  <c r="D87" i="5"/>
  <c r="A334" i="20" l="1"/>
  <c r="A333" i="20"/>
  <c r="I354" i="9" l="1"/>
  <c r="I68" i="4" l="1"/>
  <c r="J234" i="8" l="1"/>
  <c r="L368" i="9" l="1"/>
  <c r="D367" i="9" l="1"/>
  <c r="H351" i="9"/>
  <c r="L372" i="9" s="1"/>
  <c r="L370" i="9"/>
  <c r="L369" i="9"/>
  <c r="L367" i="9" l="1"/>
  <c r="I353" i="9" l="1"/>
  <c r="E13" i="15" l="1"/>
  <c r="D13" i="15"/>
  <c r="D14" i="15" s="1"/>
  <c r="O13" i="11"/>
  <c r="N13" i="11"/>
  <c r="L13" i="11"/>
  <c r="M13" i="11"/>
  <c r="K13" i="11"/>
  <c r="J13" i="11"/>
  <c r="I13" i="11"/>
  <c r="H13" i="11"/>
  <c r="F13" i="15"/>
  <c r="L360" i="9" l="1"/>
  <c r="L359" i="9"/>
  <c r="L358" i="9"/>
  <c r="L357" i="9"/>
  <c r="L356" i="9"/>
  <c r="L355" i="9"/>
  <c r="L354" i="9"/>
  <c r="L353" i="9"/>
  <c r="L352" i="9"/>
  <c r="I352" i="9"/>
  <c r="L351" i="9"/>
  <c r="I351" i="9"/>
  <c r="L350" i="9"/>
  <c r="L349" i="9"/>
  <c r="I349" i="9"/>
  <c r="L348" i="9"/>
  <c r="I348" i="9"/>
  <c r="L347" i="9"/>
  <c r="I347" i="9"/>
  <c r="L346" i="9"/>
  <c r="I346" i="9"/>
  <c r="L345" i="9"/>
  <c r="I345" i="9"/>
  <c r="L344" i="9"/>
  <c r="I368" i="9" s="1"/>
  <c r="I344" i="9"/>
  <c r="L343" i="9"/>
  <c r="I343" i="9"/>
  <c r="L342" i="9"/>
  <c r="I342" i="9"/>
  <c r="L341" i="9"/>
  <c r="I341" i="9"/>
  <c r="L340" i="9"/>
  <c r="I340" i="9"/>
  <c r="L339" i="9"/>
  <c r="I370" i="9" s="1"/>
  <c r="I339" i="9"/>
  <c r="L338" i="9"/>
  <c r="I338" i="9"/>
  <c r="L337" i="9"/>
  <c r="I337" i="9"/>
  <c r="L336" i="9"/>
  <c r="I336" i="9"/>
  <c r="L335" i="9"/>
  <c r="I335" i="9"/>
  <c r="L334" i="9"/>
  <c r="I334" i="9"/>
  <c r="L333" i="9"/>
  <c r="I369" i="9" s="1"/>
  <c r="I333" i="9"/>
  <c r="I371" i="9" l="1"/>
  <c r="I357" i="9"/>
  <c r="J370" i="9" s="1"/>
  <c r="L361" i="9"/>
  <c r="H41" i="6"/>
  <c r="L373" i="9" l="1"/>
  <c r="L374" i="9" s="1"/>
  <c r="J371" i="9"/>
  <c r="L310" i="9"/>
  <c r="I294" i="9"/>
  <c r="I287" i="9"/>
  <c r="I285" i="9" l="1"/>
  <c r="I286" i="9"/>
  <c r="I299" i="9"/>
  <c r="I288" i="9"/>
  <c r="A249" i="20"/>
  <c r="I306" i="9" l="1"/>
  <c r="I301" i="9"/>
  <c r="A245" i="20" l="1"/>
  <c r="A243" i="20"/>
  <c r="E13" i="11" l="1"/>
  <c r="C68" i="4"/>
  <c r="A262" i="20"/>
  <c r="J205" i="8"/>
  <c r="A242" i="20" l="1"/>
  <c r="A238" i="20"/>
  <c r="G324" i="9"/>
  <c r="G323" i="9"/>
  <c r="G322" i="9"/>
  <c r="G325" i="9" l="1"/>
  <c r="L312" i="9"/>
  <c r="L311" i="9" l="1"/>
  <c r="L309" i="9"/>
  <c r="L308" i="9"/>
  <c r="L307" i="9"/>
  <c r="L306" i="9"/>
  <c r="L305" i="9"/>
  <c r="I305" i="9"/>
  <c r="L304" i="9"/>
  <c r="I304" i="9"/>
  <c r="L303" i="9"/>
  <c r="I303" i="9"/>
  <c r="L302" i="9"/>
  <c r="I302" i="9"/>
  <c r="L301" i="9"/>
  <c r="L300" i="9"/>
  <c r="I300" i="9"/>
  <c r="L299" i="9"/>
  <c r="L298" i="9"/>
  <c r="I298" i="9"/>
  <c r="L297" i="9"/>
  <c r="I297" i="9"/>
  <c r="L296" i="9"/>
  <c r="I296" i="9"/>
  <c r="L295" i="9"/>
  <c r="I295" i="9"/>
  <c r="L294" i="9"/>
  <c r="L293" i="9"/>
  <c r="I293" i="9"/>
  <c r="L292" i="9"/>
  <c r="I292" i="9"/>
  <c r="L291" i="9"/>
  <c r="I291" i="9"/>
  <c r="L290" i="9"/>
  <c r="I290" i="9"/>
  <c r="L289" i="9"/>
  <c r="I289" i="9"/>
  <c r="L288" i="9"/>
  <c r="L287" i="9"/>
  <c r="L286" i="9"/>
  <c r="L285" i="9"/>
  <c r="I319" i="9" l="1"/>
  <c r="L313" i="9"/>
  <c r="I317" i="9"/>
  <c r="I318" i="9"/>
  <c r="I320" i="9" s="1"/>
  <c r="I309" i="9"/>
  <c r="L316" i="9"/>
  <c r="H43" i="6"/>
  <c r="H44" i="6"/>
  <c r="H48" i="6"/>
  <c r="J319" i="9" l="1"/>
  <c r="J320" i="9" s="1"/>
  <c r="I323" i="9" s="1"/>
  <c r="I324" i="9" s="1"/>
  <c r="L315" i="9"/>
  <c r="L318" i="9" s="1"/>
  <c r="I262" i="9"/>
  <c r="D276" i="9"/>
  <c r="A172" i="20" l="1"/>
  <c r="O58" i="4" l="1"/>
  <c r="I257" i="9" l="1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L263" i="9"/>
  <c r="L262" i="9"/>
  <c r="L252" i="9" l="1"/>
  <c r="L250" i="9"/>
  <c r="L239" i="9"/>
  <c r="L242" i="9"/>
  <c r="D88" i="5" l="1"/>
  <c r="I261" i="9"/>
  <c r="L261" i="9"/>
  <c r="L260" i="9"/>
  <c r="L259" i="9"/>
  <c r="L258" i="9"/>
  <c r="L257" i="9"/>
  <c r="L256" i="9"/>
  <c r="L255" i="9"/>
  <c r="L254" i="9"/>
  <c r="L253" i="9"/>
  <c r="L251" i="9"/>
  <c r="L249" i="9"/>
  <c r="L248" i="9"/>
  <c r="L247" i="9"/>
  <c r="L246" i="9"/>
  <c r="L245" i="9"/>
  <c r="L244" i="9"/>
  <c r="L243" i="9"/>
  <c r="L241" i="9"/>
  <c r="L240" i="9"/>
  <c r="L238" i="9"/>
  <c r="L237" i="9"/>
  <c r="D89" i="5" l="1"/>
  <c r="L264" i="9"/>
  <c r="J178" i="8"/>
  <c r="I57" i="4" l="1"/>
  <c r="D216" i="9"/>
  <c r="D215" i="9"/>
  <c r="D214" i="9"/>
  <c r="H212" i="9" l="1"/>
  <c r="C74" i="10" l="1"/>
  <c r="C68" i="10"/>
  <c r="C62" i="10"/>
  <c r="C56" i="10"/>
  <c r="H210" i="9" l="1"/>
  <c r="D223" i="9"/>
  <c r="B218" i="9"/>
  <c r="B219" i="9"/>
  <c r="B217" i="9" l="1"/>
  <c r="H215" i="9"/>
  <c r="I206" i="9"/>
  <c r="L206" i="9"/>
  <c r="H216" i="9" s="1"/>
  <c r="H217" i="9" s="1"/>
  <c r="K212" i="9"/>
  <c r="H221" i="9" s="1"/>
  <c r="K211" i="9"/>
  <c r="B223" i="9" s="1"/>
  <c r="K210" i="9"/>
  <c r="H218" i="9" l="1"/>
  <c r="L213" i="9"/>
  <c r="J147" i="8" l="1"/>
  <c r="C49" i="10" l="1"/>
  <c r="C42" i="10" l="1"/>
  <c r="D56" i="5" l="1"/>
  <c r="O75" i="6" l="1"/>
  <c r="Q81" i="6"/>
  <c r="N127" i="8" l="1"/>
  <c r="J119" i="8"/>
  <c r="C57" i="4"/>
  <c r="C30" i="15" l="1"/>
  <c r="D29" i="15"/>
  <c r="D28" i="15"/>
  <c r="D27" i="15"/>
  <c r="D26" i="15"/>
  <c r="D25" i="15"/>
  <c r="G13" i="11"/>
  <c r="F13" i="11"/>
  <c r="D13" i="11"/>
  <c r="D30" i="15" l="1"/>
  <c r="S153" i="9"/>
  <c r="S152" i="9"/>
  <c r="O152" i="9"/>
  <c r="O151" i="9"/>
  <c r="S155" i="9" l="1"/>
  <c r="O153" i="9"/>
  <c r="O155" i="9" s="1"/>
  <c r="I147" i="9"/>
  <c r="D43" i="4" l="1"/>
  <c r="D55" i="5" l="1"/>
  <c r="M28" i="4" l="1"/>
  <c r="J80" i="8" l="1"/>
  <c r="P109" i="9" l="1"/>
  <c r="P110" i="9" s="1"/>
  <c r="O109" i="9"/>
  <c r="O110" i="9" s="1"/>
  <c r="I106" i="9"/>
  <c r="P105" i="9"/>
  <c r="O104" i="9"/>
  <c r="P103" i="9"/>
  <c r="O103" i="9"/>
  <c r="P102" i="9"/>
  <c r="O102" i="9"/>
  <c r="P101" i="9"/>
  <c r="O94" i="9" s="1"/>
  <c r="O101" i="9"/>
  <c r="O106" i="9" s="1"/>
  <c r="M99" i="9"/>
  <c r="O97" i="9"/>
  <c r="M97" i="9"/>
  <c r="P104" i="9" s="1"/>
  <c r="O95" i="9" l="1"/>
  <c r="O96" i="9" s="1"/>
  <c r="P106" i="9"/>
  <c r="I60" i="9" l="1"/>
  <c r="I67" i="8" l="1"/>
  <c r="D28" i="4" l="1"/>
  <c r="J47" i="8" l="1"/>
  <c r="J33" i="5" l="1"/>
  <c r="D54" i="5"/>
  <c r="D57" i="5" s="1"/>
  <c r="D16" i="5"/>
  <c r="J29" i="8" l="1"/>
  <c r="J24" i="8"/>
  <c r="J19" i="8"/>
  <c r="I14" i="8"/>
  <c r="I9" i="8"/>
  <c r="I4" i="8"/>
  <c r="D11" i="4" l="1"/>
  <c r="C27" i="10" l="1"/>
  <c r="C22" i="10"/>
  <c r="C17" i="10"/>
  <c r="D13" i="10"/>
  <c r="C8" i="10"/>
  <c r="D4" i="10"/>
  <c r="I23" i="9" l="1"/>
  <c r="L19" i="9"/>
  <c r="L18" i="9"/>
  <c r="L20" i="9" l="1"/>
  <c r="H33" i="5"/>
  <c r="D33" i="5"/>
  <c r="D7" i="5" l="1"/>
  <c r="D19" i="5" s="1"/>
</calcChain>
</file>

<file path=xl/comments1.xml><?xml version="1.0" encoding="utf-8"?>
<comments xmlns="http://schemas.openxmlformats.org/spreadsheetml/2006/main">
  <authors>
    <author>Autor</author>
  </authors>
  <commentList>
    <comment ref="B83" authorId="0">
      <text>
        <r>
          <rPr>
            <b/>
            <sz val="9"/>
            <color indexed="81"/>
            <rFont val="Tahoma"/>
            <family val="2"/>
          </rPr>
          <t>Wathsapp:
Se le envio un mensaje:  28/2/2025 9:48
Estimado Jorge, buenos días, mi nombre es Belén Enciso, formo parte del equipo de Grupo Caybo, desempeñando tareas de recepcionista y aux adm. 
En esta ocasión me pongo en comunicación por lo siguiente. Tengo indicado recordarle un recibo pendiente  por la entrega de un cheque de Santander nº 72-540603 valor U$D2828 con fecha de cobro el día de hoy.
Correspondiente al concepto de  Acopio de materiales obra hospital
Aguardo sus comentarios.</t>
        </r>
      </text>
    </comment>
    <comment ref="A238" authorId="0">
      <text>
        <r>
          <rPr>
            <b/>
            <sz val="9"/>
            <color indexed="81"/>
            <rFont val="Tahoma"/>
            <family val="2"/>
          </rPr>
          <t xml:space="preserve">TOTAL A PAGAR HOY 21/4/2025
</t>
        </r>
      </text>
    </comment>
    <comment ref="A242" authorId="0">
      <text>
        <r>
          <rPr>
            <b/>
            <sz val="9"/>
            <color indexed="81"/>
            <rFont val="Tahoma"/>
            <family val="2"/>
          </rPr>
          <t xml:space="preserve">TOTAL A PAGAR HOY CON BPS INCLUIDO ( PUEDE QUE NO SE ABONE TODO)
</t>
        </r>
      </text>
    </comment>
    <comment ref="A249" authorId="0">
      <text>
        <r>
          <rPr>
            <b/>
            <sz val="9"/>
            <color indexed="81"/>
            <rFont val="Tahoma"/>
            <family val="2"/>
          </rPr>
          <t xml:space="preserve">UTE BH 11611
ANTEL STAND BY Y BPS 
</t>
        </r>
      </text>
    </comment>
    <comment ref="A262" authorId="0">
      <text>
        <r>
          <rPr>
            <b/>
            <sz val="9"/>
            <color indexed="81"/>
            <rFont val="Tahoma"/>
            <family val="2"/>
          </rPr>
          <t xml:space="preserve">UTE STAND BY
OSE BH 11611
ANTEL OFICINA IBERICA
ANTEL LA FORTUNA
</t>
        </r>
      </text>
    </comment>
    <comment ref="B403" authorId="0">
      <text>
        <r>
          <rPr>
            <b/>
            <sz val="9"/>
            <color indexed="81"/>
            <rFont val="Tahoma"/>
            <family val="2"/>
          </rPr>
          <t xml:space="preserve">TOTALES: $3.481.667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AÑO 2024 CON MULTAS Y RECARGOS + AÑO 2025
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 xml:space="preserve">AÑO 2024 CON MULTAS Y RECARGOS + AÑO 2025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 xml:space="preserve">AÑO 2024 CON MULTAS Y RECARGOS + AÑO 2025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 xml:space="preserve">AÑO 2024 CON MULTAS Y RECARGOS + AÑO 2025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 xml:space="preserve">AÑO 2024 CON MULTAS Y RECARGOS + AÑO 2025
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AÑO 2024 CON MULTAS Y RECARGOS + AÑO 2025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2024CON MULTA Y RECARGO
2025 CON MULTA Y RECARGO
2026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 xml:space="preserve">hablado con Ana Berlingeri
se pago anual ambos padrones 02/2/2026
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 xml:space="preserve">hablado con Ana Berlingeri
se pago anual ambos padrones 02/2/2026
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2024 con multas y recargos
2025 cn multas y recargos
2026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 xml:space="preserve">2024 con multas y recargos
2025 con mults y recargos
2026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paso a Agicor Taller ancap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 xml:space="preserve">FERIADO INCLUIDO.
</t>
        </r>
      </text>
    </comment>
    <comment ref="AC7" authorId="0">
      <text>
        <r>
          <rPr>
            <b/>
            <sz val="9"/>
            <color indexed="81"/>
            <rFont val="Tahoma"/>
            <family val="2"/>
          </rPr>
          <t xml:space="preserve">SUELDO NOVIEMBRE
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 xml:space="preserve">Nos llegan recibos de Sosa pero como yeseros  en hospital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Nos llegan recibos de Sosa pero como yeseros  en hospital
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 xml:space="preserve">INDUSTRIA Y COMERCIO COBRA MENSUALMENTE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 xml:space="preserve">INGRESO  A CONSTRUCCION A PARTIR DE 1/8/2025
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PASO DE IND Y COME A CONSTRUCCION ASI QUE PASA A OCBRAR DE FORMA QUINCENAL.
$2 RECIBOS UNO POR SUELDO JULIO $39513,38 Y LA LIQUIDACION FINAL $10440,23
TOTAL $49954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 xml:space="preserve">Camilo dese noviembre 2024 hasta abril 2025 cobraba un solo jornal por esta obra .
Luego paso a ser quincenal.
Junio (ambas quincenas)
y asi sucecivamente
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PASABA UN SOLO JORNAL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 xml:space="preserve">SE PASO UN SOLO JORNAL
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 solo jornal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1 solo jornal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1 solo jornal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 xml:space="preserve">FALTA CONTRATO
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 xml:space="preserve">FALTA CONTRATO
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FALTA CONTRATO AGICOR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 xml:space="preserve">FALTA CONTRATO
AGICOR
</t>
        </r>
      </text>
    </comment>
    <comment ref="A55" authorId="0">
      <text>
        <r>
          <rPr>
            <b/>
            <sz val="9"/>
            <color indexed="81"/>
            <rFont val="Tahoma"/>
            <family val="2"/>
          </rPr>
          <t>FALTA CONTRATO AGICOR
PASO DE STRADIVARIUS A GAUDI</t>
        </r>
      </text>
    </comment>
    <comment ref="A56" authorId="0">
      <text>
        <r>
          <rPr>
            <b/>
            <sz val="9"/>
            <color indexed="81"/>
            <rFont val="Tahoma"/>
            <family val="2"/>
          </rPr>
          <t>FALTA CONTRATO
AGICOR</t>
        </r>
      </text>
    </comment>
    <comment ref="A65" authorId="0">
      <text>
        <r>
          <rPr>
            <b/>
            <sz val="9"/>
            <color indexed="81"/>
            <rFont val="Tahoma"/>
            <family val="2"/>
          </rPr>
          <t xml:space="preserve">FALTA CONTRATO
AGICOR
</t>
        </r>
      </text>
    </comment>
    <comment ref="A76" authorId="0">
      <text>
        <r>
          <rPr>
            <b/>
            <sz val="9"/>
            <color indexed="81"/>
            <rFont val="Tahoma"/>
            <family val="2"/>
          </rPr>
          <t>FALTA CONTRATO SARCET DIAMOND</t>
        </r>
      </text>
    </comment>
    <comment ref="A87" authorId="0">
      <text>
        <r>
          <rPr>
            <b/>
            <sz val="9"/>
            <color indexed="81"/>
            <rFont val="Tahoma"/>
            <family val="2"/>
          </rPr>
          <t>FALTA CONTRATO SARCER DIAMOND</t>
        </r>
      </text>
    </comment>
    <comment ref="B93" authorId="0">
      <text>
        <r>
          <rPr>
            <b/>
            <sz val="9"/>
            <color indexed="81"/>
            <rFont val="Tahoma"/>
            <family val="2"/>
          </rPr>
          <t xml:space="preserve">se descompeso 2 veces el 20/1/2026
en obra </t>
        </r>
      </text>
    </comment>
    <comment ref="E114" authorId="0">
      <text>
        <r>
          <rPr>
            <b/>
            <sz val="9"/>
            <color indexed="81"/>
            <rFont val="Tahoma"/>
            <family val="2"/>
          </rPr>
          <t>FIRMADO COMO SUELDO MENSUAL.</t>
        </r>
      </text>
    </comment>
    <comment ref="G114" authorId="0">
      <text>
        <r>
          <rPr>
            <b/>
            <sz val="9"/>
            <color indexed="81"/>
            <rFont val="Tahoma"/>
            <family val="2"/>
          </rPr>
          <t>FIRMADO COMO SUELDO MENSUAL.</t>
        </r>
      </text>
    </comment>
    <comment ref="I114" authorId="0">
      <text>
        <r>
          <rPr>
            <b/>
            <sz val="9"/>
            <color indexed="81"/>
            <rFont val="Tahoma"/>
            <family val="2"/>
          </rPr>
          <t>FIRMADO COMO SUELDO MENSUAL.</t>
        </r>
      </text>
    </comment>
    <comment ref="A115" authorId="0">
      <text>
        <r>
          <rPr>
            <b/>
            <sz val="9"/>
            <color indexed="81"/>
            <rFont val="Tahoma"/>
            <family val="2"/>
          </rPr>
          <t xml:space="preserve">carnet de salud al dia hasta 20/5/2026
</t>
        </r>
      </text>
    </comment>
    <comment ref="E126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G126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I126" authorId="0">
      <text>
        <r>
          <rPr>
            <b/>
            <sz val="9"/>
            <color indexed="81"/>
            <rFont val="Tahoma"/>
            <family val="2"/>
          </rPr>
          <t xml:space="preserve">MENSUAL FALTA FIRMA
</t>
        </r>
      </text>
    </comment>
    <comment ref="Q126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T126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26" authorId="0">
      <text>
        <r>
          <rPr>
            <b/>
            <sz val="9"/>
            <color indexed="81"/>
            <rFont val="Tahoma"/>
            <family val="2"/>
          </rPr>
          <t>MENSUALIDAD</t>
        </r>
      </text>
    </comment>
    <comment ref="AD126" authorId="0">
      <text>
        <r>
          <rPr>
            <b/>
            <sz val="9"/>
            <color indexed="81"/>
            <rFont val="Tahoma"/>
            <family val="2"/>
          </rPr>
          <t>MENSUALIDAD</t>
        </r>
      </text>
    </comment>
    <comment ref="E127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27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27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Q127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27" authorId="0">
      <text>
        <r>
          <rPr>
            <b/>
            <sz val="9"/>
            <color indexed="81"/>
            <rFont val="Tahoma"/>
            <family val="2"/>
          </rPr>
          <t>MENSUALIDAD</t>
        </r>
      </text>
    </comment>
    <comment ref="AD127" authorId="0">
      <text>
        <r>
          <rPr>
            <b/>
            <sz val="9"/>
            <color indexed="81"/>
            <rFont val="Tahoma"/>
            <family val="2"/>
          </rPr>
          <t>MENSUALIDAD</t>
        </r>
      </text>
    </comment>
    <comment ref="G128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I128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K128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T128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V128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AB128" authorId="0">
      <text>
        <r>
          <rPr>
            <b/>
            <sz val="9"/>
            <color indexed="81"/>
            <rFont val="Tahoma"/>
            <family val="2"/>
          </rPr>
          <t xml:space="preserve">Sueldo mensual
</t>
        </r>
      </text>
    </comment>
    <comment ref="E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K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N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Q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T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V130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30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AD130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E131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31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31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Q131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31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AD131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E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K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N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Q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T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V132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32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A133" authorId="0">
      <text>
        <r>
          <rPr>
            <b/>
            <sz val="9"/>
            <color indexed="81"/>
            <rFont val="Tahoma"/>
            <family val="2"/>
          </rPr>
          <t xml:space="preserve">INGRESO POR INS Y COM COMO CHOFER RETRO PERO TRABAJA EN GOLDEN Y EN BERVERLLY
</t>
        </r>
      </text>
    </comment>
    <comment ref="T133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V133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B133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E134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34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34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K134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N134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E135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G135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I135" authorId="0">
      <text>
        <r>
          <rPr>
            <b/>
            <sz val="9"/>
            <color indexed="81"/>
            <rFont val="Tahoma"/>
            <family val="2"/>
          </rPr>
          <t>MENSUAL</t>
        </r>
      </text>
    </comment>
    <comment ref="Q135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T135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V135" authorId="0">
      <text>
        <r>
          <rPr>
            <b/>
            <sz val="9"/>
            <color indexed="81"/>
            <rFont val="Tahoma"/>
            <family val="2"/>
          </rPr>
          <t xml:space="preserve">MENSUAL
</t>
        </r>
      </text>
    </comment>
    <comment ref="A143" authorId="0">
      <text>
        <r>
          <rPr>
            <b/>
            <sz val="9"/>
            <color indexed="81"/>
            <rFont val="Tahoma"/>
            <family val="2"/>
          </rPr>
          <t>paso a Agicor Taller ancap</t>
        </r>
      </text>
    </comment>
    <comment ref="AB144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  <comment ref="AD144" authorId="0">
      <text>
        <r>
          <rPr>
            <b/>
            <sz val="9"/>
            <color indexed="81"/>
            <rFont val="Tahoma"/>
            <family val="2"/>
          </rPr>
          <t xml:space="preserve">MENSUALIDAD
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 xml:space="preserve">FALTA CONTRATO
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FALTA CONTRATO AGICOR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 xml:space="preserve">FALTA CONTRATO AGICOR
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 xml:space="preserve">FALTA CONTRATO
AGICOR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FALTA CONTRATO SARCET DIAMOND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FALTA CONTRATO SARCER DIAMOND</t>
        </r>
      </text>
    </comment>
    <comment ref="A56" authorId="0">
      <text>
        <r>
          <rPr>
            <b/>
            <sz val="9"/>
            <color indexed="81"/>
            <rFont val="Tahoma"/>
            <family val="2"/>
          </rPr>
          <t xml:space="preserve">INDUSTRIA Y COMERCIO COBRA MENSUALMENTE
</t>
        </r>
      </text>
    </comment>
    <comment ref="A59" authorId="0">
      <text>
        <r>
          <rPr>
            <b/>
            <sz val="9"/>
            <color indexed="81"/>
            <rFont val="Tahoma"/>
            <family val="2"/>
          </rPr>
          <t xml:space="preserve">Camilo dese noviembre 2024 hasta abril 2025 cobraba un solo jornal por esta obra .
Luego paso a ser quincenal.
Junio (ambas quincenas)
y asi sucecivamente
</t>
        </r>
      </text>
    </comment>
    <comment ref="A89" authorId="0">
      <text>
        <r>
          <rPr>
            <b/>
            <sz val="9"/>
            <color indexed="81"/>
            <rFont val="Tahoma"/>
            <family val="2"/>
          </rPr>
          <t xml:space="preserve">INGRESO POR INS Y COM COMO CHOFER RETRO PERO TRABAJA EN GOLDEN Y EN BERVERLLY
</t>
        </r>
      </text>
    </comment>
    <comment ref="A98" authorId="0">
      <text>
        <r>
          <rPr>
            <b/>
            <sz val="9"/>
            <color indexed="81"/>
            <rFont val="Tahoma"/>
            <family val="2"/>
          </rPr>
          <t>paso a Agicor Taller ancap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2024CON MULTA Y RECARGO
2025 CON MULTA Y RECARGO
2026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2024 con multas y recargos
2025 cn multas y recargos
2026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 xml:space="preserve">2024 con multas y recargos
2025 con mults y recargos
2026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03" authorId="0">
      <text>
        <r>
          <rPr>
            <b/>
            <sz val="9"/>
            <color indexed="81"/>
            <rFont val="Tahoma"/>
            <family val="2"/>
          </rPr>
          <t xml:space="preserve">TOTAL A PAGAR HOY 21/4/2025
</t>
        </r>
      </text>
    </comment>
    <comment ref="A307" authorId="0">
      <text>
        <r>
          <rPr>
            <b/>
            <sz val="9"/>
            <color indexed="81"/>
            <rFont val="Tahoma"/>
            <family val="2"/>
          </rPr>
          <t xml:space="preserve">TOTAL A PAGAR HOY CON BPS INCLUIDO ( PUEDE QUE NO SE ABONE TODO)
</t>
        </r>
      </text>
    </comment>
    <comment ref="A314" authorId="0">
      <text>
        <r>
          <rPr>
            <b/>
            <sz val="9"/>
            <color indexed="81"/>
            <rFont val="Tahoma"/>
            <family val="2"/>
          </rPr>
          <t xml:space="preserve">UTE BH 11611
ANTEL STAND BY Y BPS 
</t>
        </r>
      </text>
    </comment>
    <comment ref="A327" authorId="0">
      <text>
        <r>
          <rPr>
            <b/>
            <sz val="9"/>
            <color indexed="81"/>
            <rFont val="Tahoma"/>
            <family val="2"/>
          </rPr>
          <t xml:space="preserve">UTE STAND BY
OSE BH 11611
ANTEL OFICINA IBERICA
ANTEL LA FORTUNA
</t>
        </r>
      </text>
    </comment>
    <comment ref="B468" authorId="0">
      <text>
        <r>
          <rPr>
            <b/>
            <sz val="9"/>
            <color indexed="81"/>
            <rFont val="Tahoma"/>
            <family val="2"/>
          </rPr>
          <t xml:space="preserve">TOTALES: $3.481.667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 xml:space="preserve">paso a nombre de geminar 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SE SUPONE QUE VIENE ASOCIADA ALA CUENTA DE GEMINAR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 xml:space="preserve">se hace cargo el dueño Roberto Levi porque solo tieen el numero de telefono a su nombre pero el internet es nuestro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 xml:space="preserve">solicitar numero de cuenta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se abono $77.770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 xml:space="preserve">se abono $71.336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se abono $71.336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8" authorId="0">
      <text>
        <r>
          <rPr>
            <sz val="9"/>
            <color indexed="81"/>
            <rFont val="Tahoma"/>
            <family val="2"/>
          </rPr>
          <t xml:space="preserve">En Agosto se paga: 
USD6238 instalacion.
Agosto,sep,octubre, 3430+6929 alarma y monitoreo
</t>
        </r>
      </text>
    </comment>
    <comment ref="D25" authorId="0">
      <text>
        <r>
          <rPr>
            <sz val="9"/>
            <color indexed="81"/>
            <rFont val="Tahoma"/>
            <family val="2"/>
          </rPr>
          <t xml:space="preserve">En Agosto se paga: 
USD6238 instalacion.
Agosto,sep,octubre, 3430+6929 alarma y monitoreo
</t>
        </r>
      </text>
    </comment>
    <comment ref="M25" authorId="0">
      <text>
        <r>
          <rPr>
            <sz val="9"/>
            <color indexed="81"/>
            <rFont val="Tahoma"/>
            <family val="2"/>
          </rPr>
          <t xml:space="preserve">En Agosto se paga: 
USD6238 instalacion.
Agosto,sep,octubre, 3430+6929 alarma y monitoreo
</t>
        </r>
      </text>
    </comment>
    <comment ref="D40" authorId="0">
      <text>
        <r>
          <rPr>
            <sz val="9"/>
            <color indexed="81"/>
            <rFont val="Tahoma"/>
            <family val="2"/>
          </rPr>
          <t xml:space="preserve">En Agosto se paga: 
USD6238 instalacion.
Agosto,sep,octubre, 3430+6929 alarma y monitoreo
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 xml:space="preserve">cambio de 2 pilas
</t>
        </r>
      </text>
    </comment>
    <comment ref="G104" authorId="0">
      <text>
        <r>
          <rPr>
            <b/>
            <sz val="9"/>
            <color indexed="81"/>
            <rFont val="Tahoma"/>
            <family val="2"/>
          </rPr>
          <t xml:space="preserve">Pasado a Andres 10:30 hoy 11/2/2025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FACTUR Nº52759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22/1/2025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FACTURA Nº55270
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FACTURA Nº56880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FACTURA Nº53412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 xml:space="preserve">22/1/2025
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>FACTURA Nº56908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FACTURA Nº57133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FACTURA Nº54058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FACTURA Nº55796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FACTURA Nº57453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FACTURA Nº57497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FACTURA Nº57414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 xml:space="preserve">FACTURA Nº 57155
ANUALIDAD.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FACTURA Nº54721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FACTURA Nº56329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FACTURA Nº56407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B9" authorId="0">
      <text>
        <r>
          <rPr>
            <sz val="9"/>
            <color indexed="81"/>
            <rFont val="Tahoma"/>
            <family val="2"/>
          </rPr>
          <t xml:space="preserve">TOTAL DE CUOTAS: 8
TERMINA EL 20/4/25
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 xml:space="preserve">renovacion de poliza de seguro de sura de camion JMC Matricula BTP 2060 padron 902922941 por un total de 44804,29 que se abonara en dos cuotas consecutivas eindividuales  cuota 1 el 14/11/2024  por $22402,29 y cuota 2 el 14/12/24 (es sabado avisar antes) por $22402,00.
</t>
        </r>
      </text>
    </comment>
    <comment ref="B24" authorId="0">
      <text>
        <r>
          <rPr>
            <sz val="9"/>
            <color indexed="81"/>
            <rFont val="Tahoma"/>
            <family val="2"/>
          </rPr>
          <t xml:space="preserve">TOTAL DE CUOTAS: 8
TERMINA EL 20/4/25
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 xml:space="preserve">vamos pagando 1 cuota 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G19" authorId="0">
      <text>
        <r>
          <rPr>
            <b/>
            <sz val="9"/>
            <color indexed="81"/>
            <rFont val="Tahoma"/>
            <family val="2"/>
          </rPr>
          <t>Este periodo no vino nada de Manzitec ya que habia un saldo a favor.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No debe anticipar impuesto al patrimonio, hasta no liquidar el último balance.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Hasta el mes de Noviembre, no viene nada.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>
      <text>
        <r>
          <rPr>
            <b/>
            <sz val="9"/>
            <color indexed="81"/>
            <rFont val="Tahoma"/>
            <family val="2"/>
          </rPr>
          <t>No debe anticipar impuesto al patrimonio, hasta no liquidar el último balance.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Hasta el mes de Noviembre, no viene nada.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7" authorId="0">
      <text>
        <r>
          <rPr>
            <b/>
            <sz val="9"/>
            <color indexed="81"/>
            <rFont val="Tahoma"/>
            <family val="2"/>
          </rPr>
          <t>No debe anticipar impuesto al patrimonio, hasta no liquidar el último balance.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Hasta el mes de Noviembre, no viene nada.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0" authorId="0">
      <text>
        <r>
          <rPr>
            <b/>
            <sz val="9"/>
            <color indexed="81"/>
            <rFont val="Tahoma"/>
            <family val="2"/>
          </rPr>
          <t>No debe anticipar impuesto al patrimonio, hasta no liquidar el último balance.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>Hasta el mes de Noviembre, no viene nada.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9" authorId="0">
      <text>
        <r>
          <rPr>
            <b/>
            <sz val="9"/>
            <color indexed="81"/>
            <rFont val="Tahoma"/>
            <family val="2"/>
          </rPr>
          <t>No debe anticipar impuesto al patrimonio, hasta no liquidar el último balance.</t>
        </r>
      </text>
    </comment>
    <comment ref="A323" authorId="0">
      <text>
        <r>
          <rPr>
            <b/>
            <sz val="9"/>
            <color indexed="81"/>
            <rFont val="Tahoma"/>
            <family val="2"/>
          </rPr>
          <t xml:space="preserve">pendiente de pago
</t>
        </r>
      </text>
    </comment>
    <comment ref="I353" authorId="0">
      <text>
        <r>
          <rPr>
            <b/>
            <sz val="9"/>
            <color indexed="81"/>
            <rFont val="Tahoma"/>
            <family val="2"/>
          </rPr>
          <t>Se abono fuera de fecha , y nos enviaron multas y recargs para abonar</t>
        </r>
      </text>
    </comment>
    <comment ref="I35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meses 2 3 4 5 6 7</t>
        </r>
      </text>
    </comment>
    <comment ref="B382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E382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F382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H382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B411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E411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F411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H411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B439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E439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F439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H439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B466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E466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F466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H466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B494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  <comment ref="H494" authorId="0">
      <text>
        <r>
          <rPr>
            <b/>
            <sz val="9"/>
            <color indexed="81"/>
            <rFont val="Tahoma"/>
            <family val="2"/>
          </rPr>
          <t>Acerca de Dokidan, Durtex, Damertur y Construmil fueron abonadas ya con un certificado de crédito, esto hasta diciembre de 2025.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 xml:space="preserve">anteriormente sin multa $39835
vencio 21/10
ahora con multa $50357 
vence 30/10
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 xml:space="preserve">anteriormente sin multa $4180 vencimiento 21/10
con multa $4473 vencimiento 30/10
pago andres 22/10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anteriorente sin multa $3615
vencia 16/10
ahora con multa $3866
vencimiento 30/10
se abono 22/10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 xml:space="preserve">anteriormente sin multa $128277
vencio 21/10
con multa $137222
vence 30/10
</t>
        </r>
      </text>
    </comment>
    <comment ref="B17" authorId="0">
      <text>
        <r>
          <rPr>
            <sz val="9"/>
            <color indexed="81"/>
            <rFont val="Tahoma"/>
            <family val="2"/>
          </rPr>
          <t xml:space="preserve">
a la espera de indicaciones de Andres.
Vencio 21/10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 xml:space="preserve">antes sin multa $56626 vencia el 21 no se abono.
Ahora tiene multa $36247 y vence el 30/10
</t>
        </r>
      </text>
    </comment>
    <comment ref="F255" authorId="0">
      <text>
        <r>
          <rPr>
            <b/>
            <sz val="9"/>
            <color indexed="81"/>
            <rFont val="Tahoma"/>
            <family val="2"/>
          </rPr>
          <t xml:space="preserve">diciembre2024
</t>
        </r>
      </text>
    </comment>
    <comment ref="B264" authorId="0">
      <text>
        <r>
          <rPr>
            <b/>
            <sz val="9"/>
            <color indexed="81"/>
            <rFont val="Tahoma"/>
            <family val="2"/>
          </rPr>
          <t xml:space="preserve">dic 2024
</t>
        </r>
      </text>
    </comment>
    <comment ref="B271" authorId="0">
      <text>
        <r>
          <rPr>
            <b/>
            <sz val="9"/>
            <color indexed="81"/>
            <rFont val="Tahoma"/>
            <family val="2"/>
          </rPr>
          <t xml:space="preserve">diciembre 2024
</t>
        </r>
      </text>
    </comment>
    <comment ref="G303" authorId="0">
      <text>
        <r>
          <rPr>
            <b/>
            <sz val="9"/>
            <color indexed="81"/>
            <rFont val="Tahoma"/>
            <family val="2"/>
          </rPr>
          <t xml:space="preserve">solo enero 2025
</t>
        </r>
      </text>
    </comment>
    <comment ref="C312" authorId="0">
      <text>
        <r>
          <rPr>
            <b/>
            <sz val="9"/>
            <color indexed="81"/>
            <rFont val="Tahoma"/>
            <family val="2"/>
          </rPr>
          <t xml:space="preserve">solo enero 2025
</t>
        </r>
      </text>
    </comment>
    <comment ref="D312" authorId="0">
      <text>
        <r>
          <rPr>
            <b/>
            <sz val="9"/>
            <color indexed="81"/>
            <rFont val="Tahoma"/>
            <family val="2"/>
          </rPr>
          <t xml:space="preserve">solo febrero y marzo 2025
</t>
        </r>
      </text>
    </comment>
    <comment ref="D319" authorId="0">
      <text>
        <r>
          <rPr>
            <b/>
            <sz val="9"/>
            <color indexed="81"/>
            <rFont val="Tahoma"/>
            <family val="2"/>
          </rPr>
          <t xml:space="preserve">solo enero 
2025
</t>
        </r>
      </text>
    </comment>
    <comment ref="F462" authorId="0">
      <text>
        <r>
          <rPr>
            <b/>
            <sz val="9"/>
            <color indexed="81"/>
            <rFont val="Tahoma"/>
            <family val="2"/>
          </rPr>
          <t xml:space="preserve">se abono fuera de fecha 8/8/2025 $199.379
</t>
        </r>
      </text>
    </comment>
    <comment ref="F463" authorId="0">
      <text>
        <r>
          <rPr>
            <b/>
            <sz val="9"/>
            <color indexed="81"/>
            <rFont val="Tahoma"/>
            <family val="2"/>
          </rPr>
          <t>se abono fuera de fecha 8/8/2025
$16739</t>
        </r>
      </text>
    </comment>
    <comment ref="F465" authorId="0">
      <text>
        <r>
          <rPr>
            <b/>
            <sz val="9"/>
            <color indexed="81"/>
            <rFont val="Tahoma"/>
            <family val="2"/>
          </rPr>
          <t>se abono fuera de fecha 8/8/2025 $46292</t>
        </r>
      </text>
    </comment>
    <comment ref="F469" authorId="0">
      <text>
        <r>
          <rPr>
            <b/>
            <sz val="9"/>
            <color indexed="81"/>
            <rFont val="Tahoma"/>
            <family val="2"/>
          </rPr>
          <t xml:space="preserve">se abono fuera de fecha 8/8/2025 $5690
</t>
        </r>
      </text>
    </comment>
    <comment ref="K473" authorId="0">
      <text>
        <r>
          <rPr>
            <b/>
            <sz val="9"/>
            <color indexed="81"/>
            <rFont val="Tahoma"/>
            <family val="2"/>
          </rPr>
          <t xml:space="preserve">IRPF+SERV DOMESTICO.
</t>
        </r>
      </text>
    </comment>
    <comment ref="M474" authorId="0">
      <text>
        <r>
          <rPr>
            <b/>
            <sz val="9"/>
            <color indexed="81"/>
            <rFont val="Tahoma"/>
            <family val="2"/>
          </rPr>
          <t xml:space="preserve">fondo metal irpf y serv domestico
</t>
        </r>
      </text>
    </comment>
    <comment ref="K521" authorId="0">
      <text>
        <r>
          <rPr>
            <b/>
            <sz val="9"/>
            <color indexed="81"/>
            <rFont val="Tahoma"/>
            <family val="2"/>
          </rPr>
          <t xml:space="preserve">IRPF+SERV DOMESTICO.
</t>
        </r>
      </text>
    </comment>
    <comment ref="M522" authorId="0">
      <text>
        <r>
          <rPr>
            <b/>
            <sz val="9"/>
            <color indexed="81"/>
            <rFont val="Tahoma"/>
            <family val="2"/>
          </rPr>
          <t xml:space="preserve">fondo metal irpf y serv domestico
</t>
        </r>
      </text>
    </comment>
    <comment ref="L529" authorId="0">
      <text>
        <r>
          <rPr>
            <b/>
            <sz val="9"/>
            <color indexed="81"/>
            <rFont val="Tahoma"/>
            <family val="2"/>
          </rPr>
          <t xml:space="preserve">esto corresponde a diferencia entre multas yr ecargo de un mes para otro.
Actualmente ademas de IRPF + serv domestico+ fondo metal esta esta diferencia que es de vetanilla a internet. 
Siempre sube un poquito siempre se paga un poco mas  por internet
</t>
        </r>
      </text>
    </comment>
    <comment ref="B558" authorId="0">
      <text>
        <r>
          <rPr>
            <b/>
            <sz val="9"/>
            <color indexed="81"/>
            <rFont val="Tahoma"/>
            <family val="2"/>
          </rPr>
          <t xml:space="preserve">SE REALIZO EFECTO DE PAGO 11/9/2025 VENTANILLA
</t>
        </r>
      </text>
    </comment>
    <comment ref="K578" authorId="0">
      <text>
        <r>
          <rPr>
            <b/>
            <sz val="9"/>
            <color indexed="81"/>
            <rFont val="Tahoma"/>
            <family val="2"/>
          </rPr>
          <t xml:space="preserve">IRPF+SERV DOMESTICO.
</t>
        </r>
      </text>
    </comment>
    <comment ref="L578" authorId="0">
      <text>
        <r>
          <rPr>
            <b/>
            <sz val="9"/>
            <color indexed="81"/>
            <rFont val="Tahoma"/>
            <family val="2"/>
          </rPr>
          <t xml:space="preserve">Solo internet
</t>
        </r>
      </text>
    </comment>
    <comment ref="M580" authorId="0">
      <text>
        <r>
          <rPr>
            <b/>
            <sz val="9"/>
            <color indexed="81"/>
            <rFont val="Tahoma"/>
            <family val="2"/>
          </rPr>
          <t xml:space="preserve">fondo metal irpf y serv domestico
</t>
        </r>
      </text>
    </comment>
    <comment ref="B609" authorId="0">
      <text>
        <r>
          <rPr>
            <b/>
            <sz val="9"/>
            <color indexed="81"/>
            <rFont val="Tahoma"/>
            <family val="2"/>
          </rPr>
          <t xml:space="preserve">MESES: JULIO AGOSTO Y SEPTIEMBRE 2025
</t>
        </r>
      </text>
    </comment>
    <comment ref="B610" authorId="0">
      <text>
        <r>
          <rPr>
            <b/>
            <sz val="9"/>
            <color indexed="81"/>
            <rFont val="Tahoma"/>
            <family val="2"/>
          </rPr>
          <t>MESES: JULIO AGOSTO Y SEPTIEMBRE 2025</t>
        </r>
      </text>
    </comment>
    <comment ref="B611" authorId="0">
      <text>
        <r>
          <rPr>
            <b/>
            <sz val="9"/>
            <color indexed="81"/>
            <rFont val="Tahoma"/>
            <family val="2"/>
          </rPr>
          <t>MESES: JULIO AGOSTO Y SEPTIEMBRE 2025</t>
        </r>
      </text>
    </comment>
    <comment ref="F612" authorId="0">
      <text>
        <r>
          <rPr>
            <b/>
            <sz val="9"/>
            <color indexed="81"/>
            <rFont val="Tahoma"/>
            <family val="2"/>
          </rPr>
          <t xml:space="preserve">abono 27/10
</t>
        </r>
      </text>
    </comment>
    <comment ref="F614" authorId="0">
      <text>
        <r>
          <rPr>
            <b/>
            <sz val="9"/>
            <color indexed="81"/>
            <rFont val="Tahoma"/>
            <family val="2"/>
          </rPr>
          <t xml:space="preserve">se abono hoy 28/10
</t>
        </r>
      </text>
    </comment>
    <comment ref="B621" authorId="0">
      <text>
        <r>
          <rPr>
            <b/>
            <sz val="9"/>
            <color indexed="81"/>
            <rFont val="Tahoma"/>
            <family val="2"/>
          </rPr>
          <t xml:space="preserve">abono 27/10
</t>
        </r>
      </text>
    </comment>
    <comment ref="B622" authorId="0">
      <text>
        <r>
          <rPr>
            <b/>
            <sz val="9"/>
            <color indexed="81"/>
            <rFont val="Tahoma"/>
            <family val="2"/>
          </rPr>
          <t xml:space="preserve">se abono hoy 28/10
</t>
        </r>
      </text>
    </comment>
    <comment ref="A628" authorId="0">
      <text>
        <r>
          <rPr>
            <b/>
            <sz val="9"/>
            <color indexed="81"/>
            <rFont val="Tahoma"/>
            <family val="2"/>
          </rPr>
          <t xml:space="preserve">ANDRES BARBOZA LLAMA A ANDRES SOSA Y SOLICITA LO QUE LE PAREZCA PERTINENTE
</t>
        </r>
      </text>
    </comment>
    <comment ref="B628" authorId="0">
      <text>
        <r>
          <rPr>
            <b/>
            <sz val="9"/>
            <color indexed="81"/>
            <rFont val="Tahoma"/>
            <family val="2"/>
          </rPr>
          <t>Buenos días, con respecto a la factura por el mes de Septiembre 2025 de RAELUT LA FORTUNA, la misma la tenemos pendiente, ya que no podemos emitirla por tener más de 3 meses de deuda.
El plazo para presentar la nómina en tiempo, es MAÑANA MIERCOLES 15 DE OCTUBRE.
Quedo a las órdenes por cualquier consulta.
Andres</t>
        </r>
      </text>
    </comment>
    <comment ref="F629" authorId="0">
      <text>
        <r>
          <rPr>
            <b/>
            <sz val="9"/>
            <color indexed="81"/>
            <rFont val="Tahoma"/>
            <family val="2"/>
          </rPr>
          <t xml:space="preserve">se abono 16/10/2025
</t>
        </r>
      </text>
    </comment>
    <comment ref="F632" authorId="0">
      <text>
        <r>
          <rPr>
            <b/>
            <sz val="9"/>
            <color indexed="81"/>
            <rFont val="Tahoma"/>
            <family val="2"/>
          </rPr>
          <t xml:space="preserve">se abno 10/10/2025
</t>
        </r>
      </text>
    </comment>
    <comment ref="K632" authorId="0">
      <text>
        <r>
          <rPr>
            <b/>
            <sz val="9"/>
            <color indexed="81"/>
            <rFont val="Tahoma"/>
            <family val="2"/>
          </rPr>
          <t xml:space="preserve">IRPF+SERV DOMESTICO.
</t>
        </r>
      </text>
    </comment>
    <comment ref="L632" authorId="0">
      <text>
        <r>
          <rPr>
            <b/>
            <sz val="9"/>
            <color indexed="81"/>
            <rFont val="Tahoma"/>
            <family val="2"/>
          </rPr>
          <t xml:space="preserve">Solo internet
</t>
        </r>
      </text>
    </comment>
    <comment ref="M634" authorId="0">
      <text>
        <r>
          <rPr>
            <b/>
            <sz val="9"/>
            <color indexed="81"/>
            <rFont val="Tahoma"/>
            <family val="2"/>
          </rPr>
          <t xml:space="preserve">fondo metal irpf y serv domestico
</t>
        </r>
      </text>
    </comment>
    <comment ref="F690" authorId="0">
      <text>
        <r>
          <rPr>
            <b/>
            <sz val="9"/>
            <color indexed="81"/>
            <rFont val="Tahoma"/>
            <family val="2"/>
          </rPr>
          <t xml:space="preserve">septiembre 2025
octubre 2025
</t>
        </r>
      </text>
    </comment>
    <comment ref="A696" authorId="0">
      <text>
        <r>
          <rPr>
            <b/>
            <sz val="9"/>
            <color indexed="81"/>
            <rFont val="Tahoma"/>
            <family val="2"/>
          </rPr>
          <t xml:space="preserve">ANDRES BARBOZA LLAMA A ANDRES SOSA Y SOLICITA LO QUE LE PAREZCA PERTINENTE
</t>
        </r>
      </text>
    </comment>
    <comment ref="I701" authorId="0">
      <text>
        <r>
          <rPr>
            <b/>
            <sz val="9"/>
            <color indexed="81"/>
            <rFont val="Tahoma"/>
            <family val="2"/>
          </rPr>
          <t xml:space="preserve">Ventanilla
</t>
        </r>
      </text>
    </comment>
    <comment ref="I702" authorId="0">
      <text>
        <r>
          <rPr>
            <b/>
            <sz val="9"/>
            <color indexed="81"/>
            <rFont val="Tahoma"/>
            <family val="2"/>
          </rPr>
          <t xml:space="preserve">Ventanilla
</t>
        </r>
      </text>
    </comment>
    <comment ref="I703" authorId="0">
      <text>
        <r>
          <rPr>
            <b/>
            <sz val="9"/>
            <color indexed="81"/>
            <rFont val="Tahoma"/>
            <family val="2"/>
          </rPr>
          <t>ventanilla serv dom y irpf</t>
        </r>
      </text>
    </comment>
    <comment ref="I704" authorId="0">
      <text>
        <r>
          <rPr>
            <b/>
            <sz val="9"/>
            <color indexed="81"/>
            <rFont val="Tahoma"/>
            <family val="2"/>
          </rPr>
          <t>internet o pago por banco.</t>
        </r>
      </text>
    </comment>
    <comment ref="A764" authorId="0">
      <text>
        <r>
          <rPr>
            <b/>
            <sz val="9"/>
            <color indexed="81"/>
            <rFont val="Tahoma"/>
            <family val="2"/>
          </rPr>
          <t xml:space="preserve">ANDRES BARBOZA LLAMA A ANDRES SOSA Y SOLICITA LO QUE LE PAREZCA PERTINENTE
</t>
        </r>
      </text>
    </comment>
    <comment ref="I769" authorId="0">
      <text>
        <r>
          <rPr>
            <b/>
            <sz val="9"/>
            <color indexed="81"/>
            <rFont val="Tahoma"/>
            <family val="2"/>
          </rPr>
          <t xml:space="preserve">Ventanilla
</t>
        </r>
      </text>
    </comment>
    <comment ref="I770" authorId="0">
      <text>
        <r>
          <rPr>
            <b/>
            <sz val="9"/>
            <color indexed="81"/>
            <rFont val="Tahoma"/>
            <family val="2"/>
          </rPr>
          <t xml:space="preserve">Ventanilla
</t>
        </r>
      </text>
    </comment>
    <comment ref="I771" authorId="0">
      <text>
        <r>
          <rPr>
            <b/>
            <sz val="9"/>
            <color indexed="81"/>
            <rFont val="Tahoma"/>
            <family val="2"/>
          </rPr>
          <t>ventanilla serv dom y irpf</t>
        </r>
      </text>
    </comment>
    <comment ref="I772" authorId="0">
      <text>
        <r>
          <rPr>
            <b/>
            <sz val="9"/>
            <color indexed="81"/>
            <rFont val="Tahoma"/>
            <family val="2"/>
          </rPr>
          <t>internet o pago por banco.</t>
        </r>
      </text>
    </comment>
    <comment ref="B796" authorId="0">
      <text>
        <r>
          <rPr>
            <b/>
            <sz val="9"/>
            <color indexed="81"/>
            <rFont val="Tahoma"/>
            <family val="2"/>
          </rPr>
          <t>se abono el 22/1/2026
ventanilla</t>
        </r>
      </text>
    </comment>
    <comment ref="B801" authorId="0">
      <text>
        <r>
          <rPr>
            <b/>
            <sz val="9"/>
            <color indexed="81"/>
            <rFont val="Tahoma"/>
            <family val="2"/>
          </rPr>
          <t>se abono el 22/1/2026
ventanilla</t>
        </r>
      </text>
    </comment>
    <comment ref="B805" authorId="0">
      <text>
        <r>
          <rPr>
            <b/>
            <sz val="9"/>
            <color indexed="81"/>
            <rFont val="Tahoma"/>
            <family val="2"/>
          </rPr>
          <t>ABONADO EL 23/1 POR VENTANILLA</t>
        </r>
      </text>
    </comment>
    <comment ref="F807" authorId="0">
      <text>
        <r>
          <rPr>
            <b/>
            <sz val="9"/>
            <color indexed="81"/>
            <rFont val="Tahoma"/>
            <family val="2"/>
          </rPr>
          <t>ABONADO EL 23/1 POR VENTANILLA</t>
        </r>
      </text>
    </comment>
    <comment ref="B810" authorId="0">
      <text>
        <r>
          <rPr>
            <b/>
            <sz val="9"/>
            <color indexed="81"/>
            <rFont val="Tahoma"/>
            <family val="2"/>
          </rPr>
          <t xml:space="preserve">se abono el 22/1/2026
ventanilla
</t>
        </r>
      </text>
    </comment>
    <comment ref="B821" authorId="0">
      <text>
        <r>
          <rPr>
            <b/>
            <sz val="9"/>
            <color indexed="81"/>
            <rFont val="Tahoma"/>
            <family val="2"/>
          </rPr>
          <t>ABONADO EL 23/1 POR VENTANILLA</t>
        </r>
      </text>
    </comment>
  </commentList>
</comments>
</file>

<file path=xl/sharedStrings.xml><?xml version="1.0" encoding="utf-8"?>
<sst xmlns="http://schemas.openxmlformats.org/spreadsheetml/2006/main" count="8141" uniqueCount="2316">
  <si>
    <t>UBICACIÓN</t>
  </si>
  <si>
    <t>CUENTA</t>
  </si>
  <si>
    <t>IMPORTE</t>
  </si>
  <si>
    <t>VENCIMIENTO</t>
  </si>
  <si>
    <t>GALPON LA FORTUNA</t>
  </si>
  <si>
    <t>OFICINA IBERICA</t>
  </si>
  <si>
    <t>STAND BY</t>
  </si>
  <si>
    <t>B.H 11611</t>
  </si>
  <si>
    <t>DIAMOND</t>
  </si>
  <si>
    <t>GALPON LUSSICH</t>
  </si>
  <si>
    <t>ESTADO</t>
  </si>
  <si>
    <t>AL DIA</t>
  </si>
  <si>
    <t>CONTROL</t>
  </si>
  <si>
    <t xml:space="preserve">CLIENTE </t>
  </si>
  <si>
    <t xml:space="preserve">IMPORTE </t>
  </si>
  <si>
    <t>OBRA</t>
  </si>
  <si>
    <t>ARTOLA</t>
  </si>
  <si>
    <t>LA FORTUNA</t>
  </si>
  <si>
    <t>OFICINA</t>
  </si>
  <si>
    <t>TOTAL</t>
  </si>
  <si>
    <t>VEHICULO</t>
  </si>
  <si>
    <t>MATRICULA</t>
  </si>
  <si>
    <t>PADRON</t>
  </si>
  <si>
    <t>CUOTA  6</t>
  </si>
  <si>
    <t>FIAT STRADA FREEDOM</t>
  </si>
  <si>
    <t>BAB 0782</t>
  </si>
  <si>
    <t>CON DESCUENTO POR PAGAR EN FECHA, SIN  DESCUENTO 5.129</t>
  </si>
  <si>
    <t>vence 20/11 pagar antes por descuento</t>
  </si>
  <si>
    <t xml:space="preserve">FIAT MOBI </t>
  </si>
  <si>
    <t>BAB 0781</t>
  </si>
  <si>
    <t>CON DESCUENTO POR PAGAR EN FECHA, SIN  DESCUENTO 4.358</t>
  </si>
  <si>
    <t>BAB 0780</t>
  </si>
  <si>
    <t>RAM</t>
  </si>
  <si>
    <t>BED 1072</t>
  </si>
  <si>
    <t>TELEPEAJE</t>
  </si>
  <si>
    <t>MULTAS</t>
  </si>
  <si>
    <t xml:space="preserve">TOTAL PEAJES </t>
  </si>
  <si>
    <t>PATENTE</t>
  </si>
  <si>
    <t xml:space="preserve">CUOTA  3/6 </t>
  </si>
  <si>
    <t xml:space="preserve">VENCIMIENTO </t>
  </si>
  <si>
    <t>CUOTA 5/6</t>
  </si>
  <si>
    <t>CUOTA 6/6</t>
  </si>
  <si>
    <t>LAMBORGHINI CUOTA 3/6 SE PAGÓ 4/6/24</t>
  </si>
  <si>
    <t>IVECO</t>
  </si>
  <si>
    <t>BTP2061</t>
  </si>
  <si>
    <t>SAVEIRO</t>
  </si>
  <si>
    <t>B565 776</t>
  </si>
  <si>
    <t>BIPPER</t>
  </si>
  <si>
    <t>B141 679</t>
  </si>
  <si>
    <t>JMC C/VOL.</t>
  </si>
  <si>
    <t>BTP 2060</t>
  </si>
  <si>
    <t>FIAT MOBI</t>
  </si>
  <si>
    <t>KANGOO</t>
  </si>
  <si>
    <t>B571543</t>
  </si>
  <si>
    <t>JMC CHICO</t>
  </si>
  <si>
    <t>BTP2062</t>
  </si>
  <si>
    <t>SAVEIRO 2019</t>
  </si>
  <si>
    <t>BEA0218</t>
  </si>
  <si>
    <t>BAB0781</t>
  </si>
  <si>
    <t>TOTAL MULTAS</t>
  </si>
  <si>
    <t>LISTADO SEPTIEMBRE 2024</t>
  </si>
  <si>
    <t>CUOTA</t>
  </si>
  <si>
    <t xml:space="preserve">GALPON AIGUA </t>
  </si>
  <si>
    <t>USD511</t>
  </si>
  <si>
    <t xml:space="preserve">SE AGREGA AL LISTADO DE PAGOS, ULTIMA CUOTA </t>
  </si>
  <si>
    <t>SAVEIRO 2010</t>
  </si>
  <si>
    <t>FALTAN 2 CUOTAS MAS EN OCTUBRE Y NOV.</t>
  </si>
  <si>
    <t>BARCO</t>
  </si>
  <si>
    <t>1 Y 2</t>
  </si>
  <si>
    <t>USD1964</t>
  </si>
  <si>
    <t>SE AGREGA AL LISTADO DE PAGOS, CUOTA DE SEP. Y OCTUBRE</t>
  </si>
  <si>
    <t xml:space="preserve">LA FORTUNA </t>
  </si>
  <si>
    <t>3, 4, 5, 6</t>
  </si>
  <si>
    <t>USD720</t>
  </si>
  <si>
    <t>SE AGREGA AL LISTADO DE PAGOS, TOTALIDAD DE LAS CUOTAS RESTANTES</t>
  </si>
  <si>
    <t>OCTUBRE</t>
  </si>
  <si>
    <t>Sarcet</t>
  </si>
  <si>
    <t>Damertur</t>
  </si>
  <si>
    <t>Raelut</t>
  </si>
  <si>
    <t>Agicor</t>
  </si>
  <si>
    <t>Durtex</t>
  </si>
  <si>
    <t>Construmil</t>
  </si>
  <si>
    <t>Manzitec</t>
  </si>
  <si>
    <t>Dokidan</t>
  </si>
  <si>
    <t>Geminar</t>
  </si>
  <si>
    <t>Total</t>
  </si>
  <si>
    <t>MES 9</t>
  </si>
  <si>
    <t xml:space="preserve">CONVENIO DOKIDAN </t>
  </si>
  <si>
    <t>$121774</t>
  </si>
  <si>
    <t>VENCE 21/10</t>
  </si>
  <si>
    <t>VENCE 24/10</t>
  </si>
  <si>
    <t>T. B.HILLS PADRON 11611</t>
  </si>
  <si>
    <t xml:space="preserve">APORTES </t>
  </si>
  <si>
    <t>FONDO</t>
  </si>
  <si>
    <t>artola fondo $3699 y ap 44062 y ap agosto $6226 total $53.987</t>
  </si>
  <si>
    <t>IRPF</t>
  </si>
  <si>
    <t>T. B.HILLS</t>
  </si>
  <si>
    <t>PADRON 11610</t>
  </si>
  <si>
    <t>AGICOR IND Y COMERCIO</t>
  </si>
  <si>
    <t>irpf raelut S.A 2888 contruccion</t>
  </si>
  <si>
    <t>APORTES</t>
  </si>
  <si>
    <t>PV 15/10</t>
  </si>
  <si>
    <t>irpf raelut S.A 1080 contruccion bervelli hill padron 11611</t>
  </si>
  <si>
    <t>SARCET CONSTRUCCION</t>
  </si>
  <si>
    <t>SERVICIO DOMESTICO</t>
  </si>
  <si>
    <t>APORTES JT</t>
  </si>
  <si>
    <t>SARCET IND Y COMERCIO</t>
  </si>
  <si>
    <t>AGICOR CONSTR.</t>
  </si>
  <si>
    <t xml:space="preserve">TOTAL </t>
  </si>
  <si>
    <t>RAELUT LA FORTUNA</t>
  </si>
  <si>
    <t>no hay</t>
  </si>
  <si>
    <t xml:space="preserve">AGICOR </t>
  </si>
  <si>
    <t>SE PAGÓ PILAR CALIZ CORRESPONDIENTE AL PERÍODO MAYO/AGOSTO</t>
  </si>
  <si>
    <t>SETIEMBRE 2024</t>
  </si>
  <si>
    <t xml:space="preserve">BSE </t>
  </si>
  <si>
    <t>MAYO</t>
  </si>
  <si>
    <t xml:space="preserve">Agicor </t>
  </si>
  <si>
    <t>JUNIO</t>
  </si>
  <si>
    <t>JULIO</t>
  </si>
  <si>
    <t>AGOSTO</t>
  </si>
  <si>
    <t>SEPTIEMBRE</t>
  </si>
  <si>
    <t>se abonan antes del 5 de cada mes</t>
  </si>
  <si>
    <t xml:space="preserve">CONTRIBUCION INMOBILIARIA </t>
  </si>
  <si>
    <t>IDENTIFICADOR</t>
  </si>
  <si>
    <t>SETIEMBRE</t>
  </si>
  <si>
    <t>HOSPITAL</t>
  </si>
  <si>
    <t>NOMBRE</t>
  </si>
  <si>
    <t>Abreu Correa Brian Ezequiel</t>
  </si>
  <si>
    <t>GAUDI</t>
  </si>
  <si>
    <t>Baez Suarez Oscar German</t>
  </si>
  <si>
    <t>Lopez Roldan Washingtong Leonel</t>
  </si>
  <si>
    <t>Berriel Larrosa Mario Daniel</t>
  </si>
  <si>
    <t>Gonzalez Fernandez Oscar Andres</t>
  </si>
  <si>
    <t>Ortega Corbo Kevin Nicolas</t>
  </si>
  <si>
    <t>vence 11/11/24</t>
  </si>
  <si>
    <t>$44765</t>
  </si>
  <si>
    <t>VENCE 22/10</t>
  </si>
  <si>
    <t>pago 22/10</t>
  </si>
  <si>
    <t>$62388</t>
  </si>
  <si>
    <t>(pago 18/10)</t>
  </si>
  <si>
    <t>SARCET (CONVENIO 2)</t>
  </si>
  <si>
    <t>(pago 22/10)</t>
  </si>
  <si>
    <t>BOLETOS DGI</t>
  </si>
  <si>
    <t>Dokidan vence antes que el resto</t>
  </si>
  <si>
    <t>Pagar- Andres avisado</t>
  </si>
  <si>
    <t>NOVIEMBRE</t>
  </si>
  <si>
    <t>CUOTA 11</t>
  </si>
  <si>
    <t>CUOTA 28</t>
  </si>
  <si>
    <t>CUOTA 2</t>
  </si>
  <si>
    <t>CUOTA 27</t>
  </si>
  <si>
    <t>CUOTA 10</t>
  </si>
  <si>
    <t>CUOTA 1</t>
  </si>
  <si>
    <t>pendiente</t>
  </si>
  <si>
    <t>PV 21/10</t>
  </si>
  <si>
    <t>PV 22/10</t>
  </si>
  <si>
    <t xml:space="preserve">factura en reclamo porque no tendria que haber llegado se solicito nota de credito- llego nota de credito 24/10/2024 </t>
  </si>
  <si>
    <t>SARCET (CONVENIO 1)</t>
  </si>
  <si>
    <t>SE LLEVO ANDRES 22/10</t>
  </si>
  <si>
    <t>ESPERANDO RETORNO 28/10</t>
  </si>
  <si>
    <t>VENCE 19/11</t>
  </si>
  <si>
    <t>VENCE 22/11</t>
  </si>
  <si>
    <t>Llegan dos facturas por e- mail - a adriana y otra a recepcion por las empresas de SARCET y AGICOR.</t>
  </si>
  <si>
    <t>Se controlo el 20/10 y nuevamente el 29/10- se abona un total de $22364 a vence el 11/11/2024</t>
  </si>
  <si>
    <t>SE CONTROLO 29/10/2024 ESPERANDO POR ANDRES PARA QUE PAGUE EL 30/10 POR VENTANILLA LAS ULTIMAS FACTURAS DE BPS Y QUEDAMOS AL DIA.</t>
  </si>
  <si>
    <t>PRIMARIA</t>
  </si>
  <si>
    <t>1 CUOTA</t>
  </si>
  <si>
    <t>3 CUOTAS</t>
  </si>
  <si>
    <t>Of. Pilar Caliz</t>
  </si>
  <si>
    <t>Galpon Lussich</t>
  </si>
  <si>
    <t>Padron B.Hills</t>
  </si>
  <si>
    <t>Italia 703</t>
  </si>
  <si>
    <t>Mtricula</t>
  </si>
  <si>
    <t>padron</t>
  </si>
  <si>
    <t>Camilo Ernesto Pastorino Benitez</t>
  </si>
  <si>
    <t>NOMBRE Y APELLIDO</t>
  </si>
  <si>
    <t>CARNET DE SALUD</t>
  </si>
  <si>
    <t>VIGENCIA</t>
  </si>
  <si>
    <t>OBSERVACIONES</t>
  </si>
  <si>
    <t>ARISTAN SOSA ROBERTO SEBASTIAN</t>
  </si>
  <si>
    <t>CEDULA</t>
  </si>
  <si>
    <t>3.602.211-7</t>
  </si>
  <si>
    <t>NO</t>
  </si>
  <si>
    <t>SI</t>
  </si>
  <si>
    <t>3.345.792-3</t>
  </si>
  <si>
    <t>BAEZ SUAREZ OCSCAR GERMAN</t>
  </si>
  <si>
    <t>4.530.681-9</t>
  </si>
  <si>
    <t>GONZALEZ FERNANDEZ OSCAR ANDRES</t>
  </si>
  <si>
    <t>4.753.445-2</t>
  </si>
  <si>
    <t>3.988.404-3</t>
  </si>
  <si>
    <t>LOPEZ ROLDAN WASHINTON LEONEL</t>
  </si>
  <si>
    <t>ORTEGA CORBO KEVIN NICOLAS</t>
  </si>
  <si>
    <t>5.035.919-8</t>
  </si>
  <si>
    <t>RAMOS JUVENCIO ROBERTO LORENZO</t>
  </si>
  <si>
    <t>4.477.496-6</t>
  </si>
  <si>
    <r>
      <rPr>
        <b/>
        <sz val="11"/>
        <color theme="1"/>
        <rFont val="Calibri"/>
        <family val="2"/>
        <scheme val="minor"/>
      </rPr>
      <t>REGULARIZAR</t>
    </r>
    <r>
      <rPr>
        <sz val="11"/>
        <color theme="1"/>
        <rFont val="Calibri"/>
        <family val="2"/>
        <scheme val="minor"/>
      </rPr>
      <t xml:space="preserve"> - AGICOR S.A (STRADIVARIUS) CUADRILLA</t>
    </r>
  </si>
  <si>
    <r>
      <rPr>
        <b/>
        <sz val="11"/>
        <color theme="1"/>
        <rFont val="Calibri"/>
        <family val="2"/>
        <scheme val="minor"/>
      </rPr>
      <t>REGULARIZAR ANTES DE VENCIMIENTO</t>
    </r>
    <r>
      <rPr>
        <sz val="11"/>
        <color theme="1"/>
        <rFont val="Calibri"/>
        <family val="2"/>
        <scheme val="minor"/>
      </rPr>
      <t xml:space="preserve"> -MANZITEC S.A (OBRA ED ITALIA) CUADRILLA</t>
    </r>
  </si>
  <si>
    <t>MANZITEC S.A (OBRA ED ITALIA) CUADRILLA</t>
  </si>
  <si>
    <t>AGICOR S.A (GAUDI) CUADRILLA</t>
  </si>
  <si>
    <t>AGICOR S.A (STRADIVARIUS) CUADRILLA</t>
  </si>
  <si>
    <t>ACOSTA HERNANDEZ ROBERTO</t>
  </si>
  <si>
    <t>6.597.771-5</t>
  </si>
  <si>
    <t>CABRERA ALBA RODRIGO JAVIER</t>
  </si>
  <si>
    <t>4.402.776-5</t>
  </si>
  <si>
    <t>BENAVIDE OSMANI</t>
  </si>
  <si>
    <t>6.244.582-8</t>
  </si>
  <si>
    <t>CLAVIJO ASTENGO ANGEL LEONARDO</t>
  </si>
  <si>
    <t>3.834.661-2</t>
  </si>
  <si>
    <r>
      <rPr>
        <b/>
        <sz val="11"/>
        <color theme="1"/>
        <rFont val="Calibri"/>
        <family val="2"/>
        <scheme val="minor"/>
      </rPr>
      <t xml:space="preserve">  REGULARIZAR</t>
    </r>
    <r>
      <rPr>
        <sz val="11"/>
        <color theme="1"/>
        <rFont val="Calibri"/>
        <family val="2"/>
        <scheme val="minor"/>
      </rPr>
      <t xml:space="preserve"> - AGICOR S.A</t>
    </r>
  </si>
  <si>
    <r>
      <t xml:space="preserve"> </t>
    </r>
    <r>
      <rPr>
        <b/>
        <sz val="11"/>
        <color theme="1"/>
        <rFont val="Calibri"/>
        <family val="2"/>
        <scheme val="minor"/>
      </rPr>
      <t>ADMINISTRATIVO - REGULARIZAR</t>
    </r>
    <r>
      <rPr>
        <sz val="11"/>
        <color theme="1"/>
        <rFont val="Calibri"/>
        <family val="2"/>
        <scheme val="minor"/>
      </rPr>
      <t xml:space="preserve"> - AGICOR S.A</t>
    </r>
  </si>
  <si>
    <r>
      <rPr>
        <b/>
        <sz val="11"/>
        <color theme="1"/>
        <rFont val="Calibri"/>
        <family val="2"/>
        <scheme val="minor"/>
      </rPr>
      <t>REGULARIZAR</t>
    </r>
    <r>
      <rPr>
        <sz val="11"/>
        <color theme="1"/>
        <rFont val="Calibri"/>
        <family val="2"/>
        <scheme val="minor"/>
      </rPr>
      <t xml:space="preserve"> - AGICOR S.A</t>
    </r>
  </si>
  <si>
    <t>FERNANDEZ PEREZ YUNIESKI</t>
  </si>
  <si>
    <t>6.336.720-7</t>
  </si>
  <si>
    <t>GARAY SALINA YESICA AURORA</t>
  </si>
  <si>
    <t>5.174.105-1</t>
  </si>
  <si>
    <t>GUADALUPE SANCHEZ NICOLAS</t>
  </si>
  <si>
    <t>5.568.241-3</t>
  </si>
  <si>
    <t>AGICOR S.A ANCAP</t>
  </si>
  <si>
    <t>MEDEROS CHAVEZ YUDNEY</t>
  </si>
  <si>
    <t>6.611.239-2</t>
  </si>
  <si>
    <t>OLIVERA FERNANDEZ ALAN NICOLAS</t>
  </si>
  <si>
    <t>5.123.755-7</t>
  </si>
  <si>
    <t>RAMOS CASTILLOS ANGEL DAMIAN</t>
  </si>
  <si>
    <t>4.238.445-8</t>
  </si>
  <si>
    <t>ROMERO JIMENEZ ALEXANDER</t>
  </si>
  <si>
    <t>6.668.290-5</t>
  </si>
  <si>
    <t>ROSETE ENRIQUE RANDY</t>
  </si>
  <si>
    <t>6.639.256-6</t>
  </si>
  <si>
    <t>SUSVIELA MARTINEZ CAROLINA</t>
  </si>
  <si>
    <t>4.556.128-1</t>
  </si>
  <si>
    <t>ULLOA OCAÑA ORLIENY MINER</t>
  </si>
  <si>
    <t>6.365.848-6</t>
  </si>
  <si>
    <t>VEGGIA RETAMAR LUCIANO AGUSTIN</t>
  </si>
  <si>
    <t>5.454.965-4</t>
  </si>
  <si>
    <t>YASMANI MILIAN ALFONSO</t>
  </si>
  <si>
    <t>6.388.419.8</t>
  </si>
  <si>
    <t>ALFARO ROCHA ANTHONY LEONEL</t>
  </si>
  <si>
    <t>5.021.660-3</t>
  </si>
  <si>
    <t>SARCET S.A DIAMOND</t>
  </si>
  <si>
    <t>APARICIO PEZZOLO ROBERT DARIO</t>
  </si>
  <si>
    <t>4.227.029-7</t>
  </si>
  <si>
    <t>ARTIGAS RAMOS HEBERT JESUS</t>
  </si>
  <si>
    <t>4.636.040-0</t>
  </si>
  <si>
    <t>ALFARO MIGUEL ANGEL</t>
  </si>
  <si>
    <t>3.765.567-2</t>
  </si>
  <si>
    <t>ABREU AVERO LUIS FERNANDO</t>
  </si>
  <si>
    <t>4.779.364-8</t>
  </si>
  <si>
    <t>ALEJANDRIA LARZABAL CARLOS DARIO</t>
  </si>
  <si>
    <t>3.308.502-3</t>
  </si>
  <si>
    <t>4.190.280-5</t>
  </si>
  <si>
    <t>BARRAGAN DI MAGIO HECTOR SEBASTIAN</t>
  </si>
  <si>
    <t>BERRUETA SILVA CHARLE DANIEL</t>
  </si>
  <si>
    <t>4.342.879-8</t>
  </si>
  <si>
    <t>CABRERA MARTINEZ CARLOS FERNANDO</t>
  </si>
  <si>
    <t>4.183.203-4</t>
  </si>
  <si>
    <t>ALVEZ CORREA LEONARDO DAMIAN</t>
  </si>
  <si>
    <t>3.459.398-8</t>
  </si>
  <si>
    <t>DE LOS SANTOS SERPA LUIS ORIBE</t>
  </si>
  <si>
    <t>1.953.966-0</t>
  </si>
  <si>
    <t>FERNANDEZ MARTINEZ SERGIO GUSTAVO</t>
  </si>
  <si>
    <t>4.589.931-3</t>
  </si>
  <si>
    <t xml:space="preserve">SI </t>
  </si>
  <si>
    <t>GAMA DUARTE RODNEY</t>
  </si>
  <si>
    <t>3.372.441-7</t>
  </si>
  <si>
    <t>GONZALEZ ARBELO SEBASTIAN</t>
  </si>
  <si>
    <t>4.442.462-0</t>
  </si>
  <si>
    <t>GARCIA LOPEZ MIGUELITO</t>
  </si>
  <si>
    <t>2.544.717-8</t>
  </si>
  <si>
    <t>GARCIA LOPEZ DANY GUALBERTO</t>
  </si>
  <si>
    <t>4.613.568-9</t>
  </si>
  <si>
    <t>LIMA PEREZ JHON EDUARDO</t>
  </si>
  <si>
    <t>4.626.956-7</t>
  </si>
  <si>
    <t>MALAGAMBA BARANDA MARCOS ROLANDO</t>
  </si>
  <si>
    <t>4.027.076-2</t>
  </si>
  <si>
    <t>MESA OLMOS JORGE ENRIQUE</t>
  </si>
  <si>
    <t>4.445.069-5</t>
  </si>
  <si>
    <t>PIRIZ CARRASCO FABIO DAMIAN</t>
  </si>
  <si>
    <t>4.639.020-8</t>
  </si>
  <si>
    <t>QUINTANA  PERLA NOLBERTO FEDERICO</t>
  </si>
  <si>
    <t>4.514.154-4</t>
  </si>
  <si>
    <t>RODRIGUEZ ALDO ONI</t>
  </si>
  <si>
    <t>4.373.607-4</t>
  </si>
  <si>
    <t>ROCHA LABORDA MARIO ALBERTO</t>
  </si>
  <si>
    <t>4.842.952-7</t>
  </si>
  <si>
    <t>SILVA CORREA WALTER DANIEL</t>
  </si>
  <si>
    <t>4.168.762-1</t>
  </si>
  <si>
    <t>5.092.099-1</t>
  </si>
  <si>
    <t>TABEIRA CORREA  WALTER DANIEL</t>
  </si>
  <si>
    <t>4.181.006-8</t>
  </si>
  <si>
    <t>VALDIVIESO SOSA JOSE LUIS</t>
  </si>
  <si>
    <t>4.954.010-0</t>
  </si>
  <si>
    <t>VITANCURT VELAZQUEZ LEONEL MICHELL</t>
  </si>
  <si>
    <t>3.923.181-2</t>
  </si>
  <si>
    <t>4.252.190-7</t>
  </si>
  <si>
    <t xml:space="preserve"> AGICOR S.A</t>
  </si>
  <si>
    <t>BUDA MENDOZA ADRIANA ELIZABETH</t>
  </si>
  <si>
    <t>4.643.449-9</t>
  </si>
  <si>
    <t>SARCET S.A OFICINA IBERICA</t>
  </si>
  <si>
    <t>BARBOZA FERREIRA MILTON ANDRES</t>
  </si>
  <si>
    <t>3.854.843-2</t>
  </si>
  <si>
    <t>BONACHEA DEL RIO WILIAM SANTIAGO</t>
  </si>
  <si>
    <t>6.130.618-4</t>
  </si>
  <si>
    <t>MARQUEZ CARRIZO CAMILA</t>
  </si>
  <si>
    <t>4.818.117-9</t>
  </si>
  <si>
    <t>ENCISO BACCARO MARIA BELEN</t>
  </si>
  <si>
    <t>5.347.882-2</t>
  </si>
  <si>
    <t>PEREZ PEREIRA MARIA PATRICIA</t>
  </si>
  <si>
    <t>4.244.176-3</t>
  </si>
  <si>
    <t>MOLINELLI BARRIONUEVO INES HORTENCIA</t>
  </si>
  <si>
    <t>4.821.348-0</t>
  </si>
  <si>
    <t>PASTORINO BENITEZ CAMILO ERNESTO</t>
  </si>
  <si>
    <t>1.768.069-7</t>
  </si>
  <si>
    <t xml:space="preserve">RAELUT S.A </t>
  </si>
  <si>
    <t>al dia</t>
  </si>
  <si>
    <t>CON DESCUENTO POR PAGAR EN FECHA, SIN  DESCUENTO 19153,39</t>
  </si>
  <si>
    <t>vence 20/11 pagar antes por descuento tiene dos multas ya se  imprimio detalle</t>
  </si>
  <si>
    <t>MANZITEC S.A (CONVENIO 1)</t>
  </si>
  <si>
    <t>$112207</t>
  </si>
  <si>
    <t>VENCE 11/11/2024</t>
  </si>
  <si>
    <t>BERRUTHE REINA RICHARD OMAR</t>
  </si>
  <si>
    <t>3,515,610-7</t>
  </si>
  <si>
    <t>pago</t>
  </si>
  <si>
    <t>se paso andres</t>
  </si>
  <si>
    <t>TOTAL PEAJE  - PATENTES - MULTAS</t>
  </si>
  <si>
    <t>TOTAL PEAJES Y MULTAS</t>
  </si>
  <si>
    <t xml:space="preserve"> vence el 5/12</t>
  </si>
  <si>
    <t>VENCE 25/11</t>
  </si>
  <si>
    <r>
      <t xml:space="preserve">CUOTA 11       </t>
    </r>
    <r>
      <rPr>
        <b/>
        <sz val="11"/>
        <color theme="1"/>
        <rFont val="Calibri"/>
        <family val="2"/>
        <scheme val="minor"/>
      </rPr>
      <t>pago 10/11</t>
    </r>
  </si>
  <si>
    <t>pago 19/11/2024</t>
  </si>
  <si>
    <t xml:space="preserve"> - AGICOR S.A ANCAP</t>
  </si>
  <si>
    <t>pago 20/11 6/6</t>
  </si>
  <si>
    <t>pago 21/11</t>
  </si>
  <si>
    <t>guardado</t>
  </si>
  <si>
    <t>dokidan convenio c/28</t>
  </si>
  <si>
    <t xml:space="preserve">durtex </t>
  </si>
  <si>
    <t>$2123</t>
  </si>
  <si>
    <t>manzitec</t>
  </si>
  <si>
    <t>$55782</t>
  </si>
  <si>
    <t>damertur</t>
  </si>
  <si>
    <t>geminar</t>
  </si>
  <si>
    <t>$5096</t>
  </si>
  <si>
    <t>raelut</t>
  </si>
  <si>
    <t>$5906</t>
  </si>
  <si>
    <t>agicor</t>
  </si>
  <si>
    <t>$33008</t>
  </si>
  <si>
    <t>sarcet</t>
  </si>
  <si>
    <t>$239879</t>
  </si>
  <si>
    <t>construmil</t>
  </si>
  <si>
    <t>total</t>
  </si>
  <si>
    <t>vence 11/12/2024</t>
  </si>
  <si>
    <t xml:space="preserve"> - AGICOR S.A  CUADRILLA</t>
  </si>
  <si>
    <t>ventanilla</t>
  </si>
  <si>
    <t>no</t>
  </si>
  <si>
    <t>SARCET CONSTRUCCION (hospital)</t>
  </si>
  <si>
    <t>artola $3339 aporte (ventanilla)</t>
  </si>
  <si>
    <t>ARISTAN SOSA JORGE ADRIAN</t>
  </si>
  <si>
    <t>5.096.354-7</t>
  </si>
  <si>
    <t>PASTORINO CIFUENTES JONATHAN ADEMAR</t>
  </si>
  <si>
    <t>4.987.352-7</t>
  </si>
  <si>
    <t>DICIEMBRE</t>
  </si>
  <si>
    <t>CONTRATO A PUEBA 16/3/2023</t>
  </si>
  <si>
    <t>CONTRATO A PUEBA 12/11/2018</t>
  </si>
  <si>
    <t>CONTRATO A PRUEBA 9/4/2021</t>
  </si>
  <si>
    <t>CHAPARRO PEREZ MARIA ALEJANDRA</t>
  </si>
  <si>
    <t>4.871.817-8</t>
  </si>
  <si>
    <t>CONTRATO A PRUEBA 22/2/2016</t>
  </si>
  <si>
    <t>CONTRATO A PRUEBA 17/10/2023</t>
  </si>
  <si>
    <t>CONTRATO A PRUEBA 19/08/2024</t>
  </si>
  <si>
    <t>CONTRATO A PRUEBA 23/10/2024</t>
  </si>
  <si>
    <t>CONTRATO DE TRABAJO TEMPORAL HASTA QUE SEA NECESARIO 2/11/2024</t>
  </si>
  <si>
    <t>CONTRATO A PRUEBA  12/8/2024</t>
  </si>
  <si>
    <t>CONTRATO A PRUEBA 14/9/2023</t>
  </si>
  <si>
    <t>CONTRATO A PRUEBA 1/3/2024</t>
  </si>
  <si>
    <t>SILVA PAREJA MARIA INES</t>
  </si>
  <si>
    <t>4.468.595-5</t>
  </si>
  <si>
    <t>AGICOR S.A</t>
  </si>
  <si>
    <t>CONTRATO A PRUEBA 3/10/2023</t>
  </si>
  <si>
    <t>CONTRATO A PRUEBA 3/3/2022</t>
  </si>
  <si>
    <t>CONTRATO DE TRABAJO TEMPORAL HASTA QUE SEA NECESARIO 6/11/2024</t>
  </si>
  <si>
    <t>CONTRATO DE TRABAJO TEMPORAL HASTA QUE SEA NECESARIO 21/8/2023</t>
  </si>
  <si>
    <t>CONTRATO DE TRABAJO TEMPORAL HASTA QUE SEA NECESARIO 2/10/2023</t>
  </si>
  <si>
    <t>CONTRATO DE TRABAJO TEMPORAL HASTA QUE SEA NECESARIO 1/3/2024</t>
  </si>
  <si>
    <t>3.515.610-7</t>
  </si>
  <si>
    <t>SARCET S.A - DIAMOND</t>
  </si>
  <si>
    <t>CONTRATO DE TRABAJO TEMPORAL HASTA QUE SEA NECESARIO 7/8/2023</t>
  </si>
  <si>
    <t>CONTRATO DE TRABAJO TEMPORAL HASTA QUE SEA NECESARIO 1/10/2024</t>
  </si>
  <si>
    <t>CONTRATO DE TRABAJO TEMPORAL HASTA QUE SEA NECESARIO 12/7/2022</t>
  </si>
  <si>
    <t>CONTRATO DE TRABAJO TEMPORAL HASTA QUE SEA NECESARIO 12/8/2024</t>
  </si>
  <si>
    <t>CONTRATO DE TRABAJO TEMPORAL HASTA QUE SEA NECESARIO 22/4/2024</t>
  </si>
  <si>
    <t>CONTRATO DE TRABAJO TEMPORAL HASTA QUE SEA NECESARIO 23/9/2024</t>
  </si>
  <si>
    <t>BERRIEL LARROSA MARIO DANIEL</t>
  </si>
  <si>
    <t>CONTRATO DE TRABAJO TEMPORAL HASTA QUE SEA NECESARIO 11/5/2022</t>
  </si>
  <si>
    <t>CONTRATO DE TRABAJO TEMPORAL HASTA QUE SEA NECESARIO 2/5/2022</t>
  </si>
  <si>
    <t>CONTRATO A PRUEBA 11/10/2024</t>
  </si>
  <si>
    <t>SERVICIO DOMESTICO  DOKIDAN S.A</t>
  </si>
  <si>
    <t>CONTRATO A PRUEBA17/4/2018</t>
  </si>
  <si>
    <t>CONTRATO DE TRABAJO TEMPORAL HASTA QUE SEA NECESARIO2/10/2023</t>
  </si>
  <si>
    <t>CONTRATO DE TRABAJO TEMPORAL HASTA QUE SEA NECESARIO 1/6/2022</t>
  </si>
  <si>
    <t>CONTROL CONTRATOS</t>
  </si>
  <si>
    <t>OF VENTAS (GEMINAR)</t>
  </si>
  <si>
    <t>PENDIENTE</t>
  </si>
  <si>
    <t>internet</t>
  </si>
  <si>
    <t>COMPL 07/24</t>
  </si>
  <si>
    <t>COMPL 08/24</t>
  </si>
  <si>
    <t>COMPL 09/24</t>
  </si>
  <si>
    <t>COMPL 10/24</t>
  </si>
  <si>
    <t>FONDOS EXT</t>
  </si>
  <si>
    <t>INTERNET</t>
  </si>
  <si>
    <t>VENTANILLA</t>
  </si>
  <si>
    <t>FOND EXT</t>
  </si>
  <si>
    <t>SERV DOM</t>
  </si>
  <si>
    <t>GEMINAR CONSTRUCCION</t>
  </si>
  <si>
    <t>APORTE</t>
  </si>
  <si>
    <t>UTE</t>
  </si>
  <si>
    <t>OSE</t>
  </si>
  <si>
    <t>ANTEL</t>
  </si>
  <si>
    <t>EMPRESA</t>
  </si>
  <si>
    <t>VEHICULOS</t>
  </si>
  <si>
    <t>SURA</t>
  </si>
  <si>
    <t>PAGO</t>
  </si>
  <si>
    <t>BERKLEY URUGUAY SEGUROS</t>
  </si>
  <si>
    <t>BARCO (LA LINDA)</t>
  </si>
  <si>
    <t>u$d979</t>
  </si>
  <si>
    <t>$25206,48</t>
  </si>
  <si>
    <t>$26447,50</t>
  </si>
  <si>
    <t>$79932,77</t>
  </si>
  <si>
    <t>$79309</t>
  </si>
  <si>
    <t>GALPON AIGUA</t>
  </si>
  <si>
    <t>YA NO TIENE MAS COBERTURA</t>
  </si>
  <si>
    <t>GOLDEN RISE</t>
  </si>
  <si>
    <t>VENCE 19/12</t>
  </si>
  <si>
    <t>VENCE 10/12/2024</t>
  </si>
  <si>
    <t>PAGO 10/12</t>
  </si>
  <si>
    <t>VENCE 24/12</t>
  </si>
  <si>
    <t>VENCE 23/12</t>
  </si>
  <si>
    <t>mes 10</t>
  </si>
  <si>
    <t>Mes 11</t>
  </si>
  <si>
    <t>Dokidan vto 23/12/2024</t>
  </si>
  <si>
    <t>El resto vto 26/12/2024</t>
  </si>
  <si>
    <t>boletos de convenio de enero-2025 y detallo vencimientos.</t>
  </si>
  <si>
    <t>Recordar que aún  hay algunos de diciembre que vencen en estos días.</t>
  </si>
  <si>
    <t>- Manzitec vto 10-enero-2025</t>
  </si>
  <si>
    <t>- Sarcet Convenio 627835430 vto 20-enero-2025</t>
  </si>
  <si>
    <t>- Sarcet Convenio 628133660 vto 22-enero-2025</t>
  </si>
  <si>
    <t>- Dokidan vto 24-Enero.2025</t>
  </si>
  <si>
    <t>LISTO</t>
  </si>
  <si>
    <t xml:space="preserve">quedo impreso </t>
  </si>
  <si>
    <t>APARICIO PEZZOLO ALEXIS DAMIR</t>
  </si>
  <si>
    <t>4.227.027-5</t>
  </si>
  <si>
    <t xml:space="preserve"> DE LOS SANTOS GLAUBER</t>
  </si>
  <si>
    <t>4.241.561-3</t>
  </si>
  <si>
    <t xml:space="preserve">MONTENEGRO GALARRAGA PABLO FABIAN </t>
  </si>
  <si>
    <t>3.787.841-4</t>
  </si>
  <si>
    <t>vence 11/1/2025</t>
  </si>
  <si>
    <t xml:space="preserve"> AGICOR S.A ANCAP</t>
  </si>
  <si>
    <t>CONTRATO DE TRABAJO TEMPORAL HASTA QUE SEA NECESARIO16/6/2024</t>
  </si>
  <si>
    <t>AGICOR S.A -ANCAP -AFILIADO AL SINDICATO PERO EN BAJA ( SEGUIR DETALLE)</t>
  </si>
  <si>
    <t>RODRIGUEZ IGNACIO JOSELO RAFAEL</t>
  </si>
  <si>
    <t>4.503.690-3</t>
  </si>
  <si>
    <t>CONTRATO DE TRABAJO TEMPORAL HASTA QUE SEA NECESARIO29/8/2023</t>
  </si>
  <si>
    <t>RIOS BARCEL YONATHAN ESTIBEN</t>
  </si>
  <si>
    <t>4.735.533-9</t>
  </si>
  <si>
    <t>SODANO RETAMAR JOSE MIGUEL</t>
  </si>
  <si>
    <t>4.494.381-0</t>
  </si>
  <si>
    <t>SOSA MARQUEZ JAVIER LEONARDO</t>
  </si>
  <si>
    <t>3.962.453-0</t>
  </si>
  <si>
    <t>CONTRATO DE TRABAJO TEMPORAL HASTA QUE SEA NECESARIO 29/4/2024</t>
  </si>
  <si>
    <r>
      <rPr>
        <b/>
        <sz val="11"/>
        <color theme="1"/>
        <rFont val="Calibri"/>
        <family val="2"/>
        <scheme val="minor"/>
      </rPr>
      <t xml:space="preserve">ANCAP </t>
    </r>
    <r>
      <rPr>
        <sz val="11"/>
        <color theme="1"/>
        <rFont val="Calibri"/>
        <family val="2"/>
        <scheme val="minor"/>
      </rPr>
      <t xml:space="preserve"> - AGICOR S.A</t>
    </r>
  </si>
  <si>
    <t>GUTIERREZ MARTINEZ WILSON</t>
  </si>
  <si>
    <t>SANSBERRO PIÑEIRO EMMANUEL NAZARET</t>
  </si>
  <si>
    <t>SERVICIOS FIJOS ESTATALES</t>
  </si>
  <si>
    <t>Se abono el 20/11 patentes que faltaban peajes y multas. Fecha de control 06/1/2025</t>
  </si>
  <si>
    <t>TOTAL GENERAL</t>
  </si>
  <si>
    <t>TOTAL PATENTES</t>
  </si>
  <si>
    <t>pendiente de pago</t>
  </si>
  <si>
    <t>NOVIEMBRE 2024</t>
  </si>
  <si>
    <t>DICIEMBRE 2024</t>
  </si>
  <si>
    <t>ENERO 2025</t>
  </si>
  <si>
    <t>OBRA DIAMOND</t>
  </si>
  <si>
    <t>SARCET S.A</t>
  </si>
  <si>
    <t>RAELUT S.A</t>
  </si>
  <si>
    <t>DURTEX S.A</t>
  </si>
  <si>
    <t>RUT 218816070011</t>
  </si>
  <si>
    <t>RUT 217121860016</t>
  </si>
  <si>
    <t>RUT 217198830014</t>
  </si>
  <si>
    <t>CLIENTE</t>
  </si>
  <si>
    <t>RAZON SOCIAL</t>
  </si>
  <si>
    <t>ENERO</t>
  </si>
  <si>
    <t>MES</t>
  </si>
  <si>
    <t>falta:</t>
  </si>
  <si>
    <t>falta</t>
  </si>
  <si>
    <t>irpf sarcet hospital</t>
  </si>
  <si>
    <t>irpf agicor construccion</t>
  </si>
  <si>
    <t>irpf bh 11611</t>
  </si>
  <si>
    <t>irpf bh 11610</t>
  </si>
  <si>
    <t>aporte la fortuna raelut</t>
  </si>
  <si>
    <t>fondo la fortuna raelut</t>
  </si>
  <si>
    <t>irpf geminar</t>
  </si>
  <si>
    <t>Falta</t>
  </si>
  <si>
    <t>Se envio correo a Andres Sosa con detalle de faltantes para dejar los correctos</t>
  </si>
  <si>
    <t>irpf y serv dom</t>
  </si>
  <si>
    <t>ap y fondo</t>
  </si>
  <si>
    <t>aporte y fondo</t>
  </si>
  <si>
    <t>detalle</t>
  </si>
  <si>
    <t>fecha</t>
  </si>
  <si>
    <t>importe</t>
  </si>
  <si>
    <t xml:space="preserve">internet </t>
  </si>
  <si>
    <t>jt de leon sarcet contruccion (falta aun no salio)</t>
  </si>
  <si>
    <t>Ap y fondo</t>
  </si>
  <si>
    <t>entregado a andres 16/1/2025</t>
  </si>
  <si>
    <t>FEBRERO</t>
  </si>
  <si>
    <t>MARZO</t>
  </si>
  <si>
    <t>ABRIL</t>
  </si>
  <si>
    <t>Diamond</t>
  </si>
  <si>
    <t xml:space="preserve">La Fortuna </t>
  </si>
  <si>
    <t xml:space="preserve">Golden Rise </t>
  </si>
  <si>
    <t>2 CUOTAS</t>
  </si>
  <si>
    <t>TOTAL x cuota</t>
  </si>
  <si>
    <t>Diamond (PAGO 21/1/2025)</t>
  </si>
  <si>
    <t>La Fortuna (SIN DEUDA)</t>
  </si>
  <si>
    <t>TOTAL 3 CUOTAS</t>
  </si>
  <si>
    <t>TOTALES</t>
  </si>
  <si>
    <t xml:space="preserve">SUMAR PILAR CALIZ </t>
  </si>
  <si>
    <t>FEBRERO 2025</t>
  </si>
  <si>
    <t>Enero</t>
  </si>
  <si>
    <t>Mes 12</t>
  </si>
  <si>
    <t>MENSUALIDAD DGI</t>
  </si>
  <si>
    <t>CUOTA 6/8 PROXIMO 18/2/2024</t>
  </si>
  <si>
    <t>TRAILER DE MOTO/ AGUA</t>
  </si>
  <si>
    <t>SCK8771</t>
  </si>
  <si>
    <t>VENCE 10/12/2025</t>
  </si>
  <si>
    <t>MANZITEC S.A (CONVENIO  multa)</t>
  </si>
  <si>
    <t>$11331</t>
  </si>
  <si>
    <t>PAGO 16/1</t>
  </si>
  <si>
    <t>PAGO 10/1</t>
  </si>
  <si>
    <t>CUOTA 13</t>
  </si>
  <si>
    <t>VENCE 20/1</t>
  </si>
  <si>
    <t>PAGO 20/1</t>
  </si>
  <si>
    <t>$49257</t>
  </si>
  <si>
    <t>CUOTA 4</t>
  </si>
  <si>
    <t>PAGO 22/1</t>
  </si>
  <si>
    <t>VENCE 22/1</t>
  </si>
  <si>
    <t>PAGO 24/1</t>
  </si>
  <si>
    <t>VENCE 24/1</t>
  </si>
  <si>
    <t>CUOTA 30</t>
  </si>
  <si>
    <t xml:space="preserve">Lunes 3 </t>
  </si>
  <si>
    <t>DETALLE</t>
  </si>
  <si>
    <t>Martes 4</t>
  </si>
  <si>
    <t>Miercoles 5</t>
  </si>
  <si>
    <t>BSE: SARCET S.A $7023 AGICOR S.A $51790</t>
  </si>
  <si>
    <r>
      <t>Se solicito factura de bps a sosa ( sarcet contruccion $123.042)</t>
    </r>
    <r>
      <rPr>
        <b/>
        <sz val="11"/>
        <color rgb="FFFF0000"/>
        <rFont val="Calibri"/>
        <family val="2"/>
        <scheme val="minor"/>
      </rPr>
      <t xml:space="preserve"> ESTA VENCIDO</t>
    </r>
  </si>
  <si>
    <t>Jueves 6</t>
  </si>
  <si>
    <r>
      <t>Se solicito factura de bps a Araceli ( sarcet ind y com $205.422)</t>
    </r>
    <r>
      <rPr>
        <b/>
        <sz val="11"/>
        <color rgb="FFFF0000"/>
        <rFont val="Calibri"/>
        <family val="2"/>
        <scheme val="minor"/>
      </rPr>
      <t xml:space="preserve"> ESTA VENCIDO</t>
    </r>
  </si>
  <si>
    <t>Viernes 7</t>
  </si>
  <si>
    <t>Lunes 10</t>
  </si>
  <si>
    <t>Martes 11</t>
  </si>
  <si>
    <t xml:space="preserve">Maxima seguridad </t>
  </si>
  <si>
    <t>TOTAL 22770,00</t>
  </si>
  <si>
    <t>CLIENTE      UBICACIÓN    IMPORTE    MES</t>
  </si>
  <si>
    <t>5384  OBRA DIAMOND 5238,00  FEBRERO</t>
  </si>
  <si>
    <t>5495 LA FORTUNA 7056,00  FEBRERO</t>
  </si>
  <si>
    <t>5495 LA FORTUNA 3492,00  FEBRERO</t>
  </si>
  <si>
    <t>4281 OFICINA 3492,00  FEBRERO</t>
  </si>
  <si>
    <t>5151 STAND BY 3492,00  FEBRERO</t>
  </si>
  <si>
    <r>
      <rPr>
        <b/>
        <sz val="11"/>
        <color rgb="FF0D35E1"/>
        <rFont val="Calibri"/>
        <family val="2"/>
        <scheme val="minor"/>
      </rPr>
      <t>JT</t>
    </r>
    <r>
      <rPr>
        <b/>
        <sz val="11"/>
        <color theme="1"/>
        <rFont val="Calibri"/>
        <family val="2"/>
        <scheme val="minor"/>
      </rPr>
      <t xml:space="preserve"> Reclamar</t>
    </r>
    <r>
      <rPr>
        <b/>
        <sz val="11"/>
        <color rgb="FFFF0000"/>
        <rFont val="Calibri"/>
        <family val="2"/>
        <scheme val="minor"/>
      </rPr>
      <t xml:space="preserve"> recibo por cheque nº72-689658 U$D 4600</t>
    </r>
    <r>
      <rPr>
        <b/>
        <sz val="11"/>
        <color theme="1"/>
        <rFont val="Calibri"/>
        <family val="2"/>
        <scheme val="minor"/>
      </rPr>
      <t xml:space="preserve"> pago de avance 4 y materiales dicional obra Ancap</t>
    </r>
  </si>
  <si>
    <t>Miercoles 12</t>
  </si>
  <si>
    <t>Viernes 14</t>
  </si>
  <si>
    <t>Lunes 17</t>
  </si>
  <si>
    <t xml:space="preserve">AquaLuna- hospital- Acopio de materiales Sanitario Techera. </t>
  </si>
  <si>
    <t>Martes 18</t>
  </si>
  <si>
    <t>Miercoles 19</t>
  </si>
  <si>
    <r>
      <t xml:space="preserve">Seguro Saveiro 2019 Camioneta que usa Randy </t>
    </r>
    <r>
      <rPr>
        <b/>
        <sz val="11"/>
        <color rgb="FFFF0000"/>
        <rFont val="Calibri"/>
        <family val="2"/>
        <scheme val="minor"/>
      </rPr>
      <t xml:space="preserve">Poliza de Berkley 4-87439 $14241 matricula BEA0218 </t>
    </r>
  </si>
  <si>
    <t>Viernes 21</t>
  </si>
  <si>
    <t>SURA: poliza OBRA HOSPITAL cuota 3  U$D 151 (ultima cuota)</t>
  </si>
  <si>
    <t>Lunes 24</t>
  </si>
  <si>
    <t>Viernes 28</t>
  </si>
  <si>
    <r>
      <t xml:space="preserve">Reclamar </t>
    </r>
    <r>
      <rPr>
        <b/>
        <sz val="11"/>
        <color rgb="FFFF0000"/>
        <rFont val="Calibri"/>
        <family val="2"/>
        <scheme val="minor"/>
      </rPr>
      <t>recibo por cheque nº 72-540603 U$D 2928</t>
    </r>
  </si>
  <si>
    <t>Chequear CONTRIBUCION INMOBILIARIA</t>
  </si>
  <si>
    <t>Observaciones</t>
  </si>
  <si>
    <t>Araceli se esquivoco y envio factura para 3, hablar con Andres no se abono y esta con multa</t>
  </si>
  <si>
    <t>andres va aver despues de solicitarlas.</t>
  </si>
  <si>
    <t>FALTAN PAGAR</t>
  </si>
  <si>
    <t xml:space="preserve">SE SOLICITO A ARACELI QUE LA ENVIE PARA EL 6/2 Y LA ENVIO EL 3/2 NO SE PAGO </t>
  </si>
  <si>
    <t>emiten 13 de cada mes</t>
  </si>
  <si>
    <t xml:space="preserve">Ute:  Diamond $28796 </t>
  </si>
  <si>
    <t>Ose: Stand By $3914</t>
  </si>
  <si>
    <t>Ute golden rise $2351</t>
  </si>
  <si>
    <t>SURA: poliza bar U$D2266,61</t>
  </si>
  <si>
    <r>
      <rPr>
        <b/>
        <sz val="11"/>
        <color rgb="FF0D35E1"/>
        <rFont val="Calibri"/>
        <family val="2"/>
        <scheme val="minor"/>
      </rPr>
      <t xml:space="preserve">Mabenol S.A </t>
    </r>
    <r>
      <rPr>
        <b/>
        <sz val="11"/>
        <rFont val="Calibri"/>
        <family val="2"/>
        <scheme val="minor"/>
      </rPr>
      <t xml:space="preserve"> reclamar</t>
    </r>
    <r>
      <rPr>
        <b/>
        <sz val="11"/>
        <color rgb="FFFF0000"/>
        <rFont val="Calibri"/>
        <family val="2"/>
        <scheme val="minor"/>
      </rPr>
      <t xml:space="preserve"> recibo por cheque nº 72-481994 U$D 4400</t>
    </r>
  </si>
  <si>
    <r>
      <rPr>
        <b/>
        <sz val="11"/>
        <color rgb="FF0D35E1"/>
        <rFont val="Calibri"/>
        <family val="2"/>
        <scheme val="minor"/>
      </rPr>
      <t>UTE</t>
    </r>
    <r>
      <rPr>
        <b/>
        <sz val="11"/>
        <color theme="1"/>
        <rFont val="Calibri"/>
        <family val="2"/>
        <scheme val="minor"/>
      </rPr>
      <t>: GALPON LA FORTUNA $4807</t>
    </r>
  </si>
  <si>
    <r>
      <rPr>
        <b/>
        <sz val="11"/>
        <color rgb="FF0D35E1"/>
        <rFont val="Calibri"/>
        <family val="2"/>
        <scheme val="minor"/>
      </rPr>
      <t>OSE</t>
    </r>
    <r>
      <rPr>
        <b/>
        <sz val="11"/>
        <color theme="1"/>
        <rFont val="Calibri"/>
        <family val="2"/>
        <scheme val="minor"/>
      </rPr>
      <t>: OFICINA IBRICA $10863</t>
    </r>
  </si>
  <si>
    <r>
      <rPr>
        <b/>
        <sz val="11"/>
        <color rgb="FF0D35E1"/>
        <rFont val="Calibri"/>
        <family val="2"/>
        <scheme val="minor"/>
      </rPr>
      <t>OSE</t>
    </r>
    <r>
      <rPr>
        <b/>
        <sz val="11"/>
        <color theme="1"/>
        <rFont val="Calibri"/>
        <family val="2"/>
        <scheme val="minor"/>
      </rPr>
      <t>: Galpon la fortuna $3229</t>
    </r>
  </si>
  <si>
    <r>
      <rPr>
        <b/>
        <sz val="11"/>
        <color rgb="FF0D35E1"/>
        <rFont val="Calibri"/>
        <family val="2"/>
        <scheme val="minor"/>
      </rPr>
      <t>G-soft</t>
    </r>
    <r>
      <rPr>
        <b/>
        <sz val="11"/>
        <color theme="1"/>
        <rFont val="Calibri"/>
        <family val="2"/>
        <scheme val="minor"/>
      </rPr>
      <t>: $550</t>
    </r>
  </si>
  <si>
    <r>
      <rPr>
        <b/>
        <sz val="11"/>
        <color rgb="FF0D35E1"/>
        <rFont val="Calibri"/>
        <family val="2"/>
        <scheme val="minor"/>
      </rPr>
      <t>ANTEL</t>
    </r>
    <r>
      <rPr>
        <b/>
        <sz val="11"/>
        <color theme="1"/>
        <rFont val="Calibri"/>
        <family val="2"/>
        <scheme val="minor"/>
      </rPr>
      <t>: Geminar $6672</t>
    </r>
  </si>
  <si>
    <r>
      <t xml:space="preserve">Chequear </t>
    </r>
    <r>
      <rPr>
        <b/>
        <sz val="11"/>
        <color rgb="FF0D35E1"/>
        <rFont val="Calibri"/>
        <family val="2"/>
        <scheme val="minor"/>
      </rPr>
      <t xml:space="preserve">pago de Amarras </t>
    </r>
    <r>
      <rPr>
        <b/>
        <sz val="11"/>
        <color theme="1"/>
        <rFont val="Calibri"/>
        <family val="2"/>
        <scheme val="minor"/>
      </rPr>
      <t>previo al vencimiento ( 15/02/2025)</t>
    </r>
  </si>
  <si>
    <r>
      <rPr>
        <b/>
        <sz val="11"/>
        <color rgb="FF0D35E1"/>
        <rFont val="Calibri"/>
        <family val="2"/>
        <scheme val="minor"/>
      </rPr>
      <t>Mabenol S.A</t>
    </r>
    <r>
      <rPr>
        <b/>
        <sz val="11"/>
        <color theme="1"/>
        <rFont val="Calibri"/>
        <family val="2"/>
        <scheme val="minor"/>
      </rPr>
      <t xml:space="preserve">  reclamar </t>
    </r>
    <r>
      <rPr>
        <b/>
        <sz val="11"/>
        <color rgb="FFFF0000"/>
        <rFont val="Calibri"/>
        <family val="2"/>
        <scheme val="minor"/>
      </rPr>
      <t>recibo por cheque nº 72-481997 U$D 4000</t>
    </r>
  </si>
  <si>
    <r>
      <t xml:space="preserve">Reclamar </t>
    </r>
    <r>
      <rPr>
        <b/>
        <sz val="11"/>
        <color rgb="FFFF0000"/>
        <rFont val="Calibri"/>
        <family val="2"/>
        <scheme val="minor"/>
      </rPr>
      <t>recibo por cheque nº 72-540602 U$D 2928</t>
    </r>
  </si>
  <si>
    <r>
      <t xml:space="preserve">Berkley Ururuguay Seguros </t>
    </r>
    <r>
      <rPr>
        <b/>
        <sz val="11"/>
        <color rgb="FFFF0000"/>
        <rFont val="Calibri"/>
        <family val="2"/>
        <scheme val="minor"/>
      </rPr>
      <t>Poliza Barco  U$D 979 cuota 6/8</t>
    </r>
  </si>
  <si>
    <r>
      <rPr>
        <b/>
        <sz val="11"/>
        <color rgb="FF0D35E1"/>
        <rFont val="Calibri"/>
        <family val="2"/>
        <scheme val="minor"/>
      </rPr>
      <t xml:space="preserve">Mabenol S.A </t>
    </r>
    <r>
      <rPr>
        <b/>
        <sz val="11"/>
        <rFont val="Calibri"/>
        <family val="2"/>
        <scheme val="minor"/>
      </rPr>
      <t xml:space="preserve"> reclamar</t>
    </r>
    <r>
      <rPr>
        <b/>
        <sz val="11"/>
        <color rgb="FFFF0000"/>
        <rFont val="Calibri"/>
        <family val="2"/>
        <scheme val="minor"/>
      </rPr>
      <t xml:space="preserve"> recibo por cheque nº 72-481998 U$D 4000</t>
    </r>
  </si>
  <si>
    <t>10:30 Reunion Willian con Esc.Margarita Duaso. (que lo espere)</t>
  </si>
  <si>
    <t>Amarras- imprimir el 14 de febrero y entregar antes del vencimiento por lo menos un dia antes.</t>
  </si>
  <si>
    <t>FEBRERO 2025- AMARRAS</t>
  </si>
  <si>
    <t>Mes 1</t>
  </si>
  <si>
    <t>CUOTA 14</t>
  </si>
  <si>
    <t>CUOTA 5</t>
  </si>
  <si>
    <t>CUOTA 31</t>
  </si>
  <si>
    <t>SE ENTREGO A ANDRES EL 10/2/2025</t>
  </si>
  <si>
    <t>Ventanilla</t>
  </si>
  <si>
    <t>527 093</t>
  </si>
  <si>
    <t>vto 17/2/2025</t>
  </si>
  <si>
    <t>vto 18/2/2025</t>
  </si>
  <si>
    <t>vto 21/2/2025</t>
  </si>
  <si>
    <t>Internet sin irpf</t>
  </si>
  <si>
    <t>FONDO METAL</t>
  </si>
  <si>
    <t>irpf y serv domestico</t>
  </si>
  <si>
    <t>el total a pagar por ventanilla menos irpf y serv domestico</t>
  </si>
  <si>
    <t>suma de aporte de agicor ind y com con el total</t>
  </si>
  <si>
    <t>diferencia de pago por internet y ventanilla</t>
  </si>
  <si>
    <t>Chequear pago de Amarras previo al vencimiento ( 15/02/2025) ya se imprimieron vencen mañana</t>
  </si>
  <si>
    <t>Martes 25</t>
  </si>
  <si>
    <t>Antel: Stand by $2245</t>
  </si>
  <si>
    <t>Jueves 27</t>
  </si>
  <si>
    <t>TRATAR DE MECHAR A ANDRES FACTURA DE "RARA PUBLICIDAD" $58560</t>
  </si>
  <si>
    <t>int</t>
  </si>
  <si>
    <t>fm</t>
  </si>
  <si>
    <t>total s/fm</t>
  </si>
  <si>
    <t>BPS</t>
  </si>
  <si>
    <t>falto comunicar</t>
  </si>
  <si>
    <t>Jueves 20</t>
  </si>
  <si>
    <t>BPS INTERNET</t>
  </si>
  <si>
    <t>Miercoles 26</t>
  </si>
  <si>
    <t>UTE: B.H 11611 $850</t>
  </si>
  <si>
    <t>ANTEL OFICINA: $8790</t>
  </si>
  <si>
    <t>BPS $2.865.352 ventanilla</t>
  </si>
  <si>
    <t>Punta traking AGICOR S.A $4311</t>
  </si>
  <si>
    <t>OSE: B.H 11611 $805</t>
  </si>
  <si>
    <t>SEGURO DE OBRAS</t>
  </si>
  <si>
    <t>cheque 1</t>
  </si>
  <si>
    <t>cheque 2</t>
  </si>
  <si>
    <t>cheque 3</t>
  </si>
  <si>
    <t>cheque 4</t>
  </si>
  <si>
    <t>cheque 5</t>
  </si>
  <si>
    <t>cheque 6</t>
  </si>
  <si>
    <t>cheque 7</t>
  </si>
  <si>
    <t>cheque 8</t>
  </si>
  <si>
    <t>cheque 9</t>
  </si>
  <si>
    <t>cheque 10</t>
  </si>
  <si>
    <t>cheque 11</t>
  </si>
  <si>
    <t>cheque 12</t>
  </si>
  <si>
    <t>PERTILCO S.A</t>
  </si>
  <si>
    <t>FECHA EMISION</t>
  </si>
  <si>
    <t>FECHA COBRO</t>
  </si>
  <si>
    <t>CANTIDAD</t>
  </si>
  <si>
    <t>reclamar facturas</t>
  </si>
  <si>
    <t>Montenegro Pablo</t>
  </si>
  <si>
    <t>DGI: convenio sarcet (1) cuota (14) $62.388</t>
  </si>
  <si>
    <t>Golden Rise ( pago 19/02/2025)</t>
  </si>
  <si>
    <t>Boleto de Dgi - mensualidad DOKIDAN $2230</t>
  </si>
  <si>
    <t>Boletos de DGI mensualidades</t>
  </si>
  <si>
    <t>Manzitec $56502</t>
  </si>
  <si>
    <t>Agicor $33388</t>
  </si>
  <si>
    <t>Realut $5906</t>
  </si>
  <si>
    <t>Geminar $2230</t>
  </si>
  <si>
    <t>Sarcet $240.789</t>
  </si>
  <si>
    <t>Damertur $2230</t>
  </si>
  <si>
    <t>Construmil $2230</t>
  </si>
  <si>
    <t>Durtex $2230</t>
  </si>
  <si>
    <t>Lunes 3</t>
  </si>
  <si>
    <t>Lunes  10</t>
  </si>
  <si>
    <t>Jueves 13</t>
  </si>
  <si>
    <t>Lunes 31</t>
  </si>
  <si>
    <t>Seguro del Barco "La  linda" (Berkley uruguay seguros" cuota 7/8 U$D979</t>
  </si>
  <si>
    <t>Seguro de obra Golden Rise ( berkley uruguay seguros) cuota 1/15  U$D 2603,74</t>
  </si>
  <si>
    <t>Boleto de DGI convenio Dokidan cuota 32 $121774</t>
  </si>
  <si>
    <t>Sabado 22</t>
  </si>
  <si>
    <t>Avisar 1 dia antes. Pagar hoy seguro camioneta de Randy cuota 2/2 $14242</t>
  </si>
  <si>
    <t>Avisar 1 dia antes. VENCE hoy seguro camioneta de Randy cuota 2/2 $14242</t>
  </si>
  <si>
    <t>UTE: Galpon la Fortuna $6699</t>
  </si>
  <si>
    <r>
      <t xml:space="preserve">Reclamar recibo/factura por cheque nº 72-827278 U$D9700 </t>
    </r>
    <r>
      <rPr>
        <b/>
        <sz val="11"/>
        <color rgb="FFFF0000"/>
        <rFont val="Calibri"/>
        <family val="2"/>
        <scheme val="minor"/>
      </rPr>
      <t>(cheque 1) RETRO</t>
    </r>
  </si>
  <si>
    <t>Sucive  cuota 2 de patentes, multas y telepeajes.</t>
  </si>
  <si>
    <r>
      <rPr>
        <b/>
        <sz val="11"/>
        <color rgb="FF0D35E1"/>
        <rFont val="Calibri"/>
        <family val="2"/>
        <scheme val="minor"/>
      </rPr>
      <t>Mabenol S.A</t>
    </r>
    <r>
      <rPr>
        <b/>
        <sz val="11"/>
        <color theme="1"/>
        <rFont val="Calibri"/>
        <family val="2"/>
        <scheme val="minor"/>
      </rPr>
      <t xml:space="preserve">  reclamar </t>
    </r>
    <r>
      <rPr>
        <b/>
        <sz val="11"/>
        <color rgb="FFFF0000"/>
        <rFont val="Calibri"/>
        <family val="2"/>
        <scheme val="minor"/>
      </rPr>
      <t>recibo por cheque nº 72-481995 U$D 4442</t>
    </r>
  </si>
  <si>
    <r>
      <t xml:space="preserve">Reclamar recibo/factura por cheque nº 72-827279 U$D9700 </t>
    </r>
    <r>
      <rPr>
        <b/>
        <sz val="11"/>
        <color rgb="FFFF0000"/>
        <rFont val="Calibri"/>
        <family val="2"/>
        <scheme val="minor"/>
      </rPr>
      <t>(cheque 2) RETRO</t>
    </r>
  </si>
  <si>
    <t>Lunes 7</t>
  </si>
  <si>
    <t>Martes 8</t>
  </si>
  <si>
    <t>Miercoles 9</t>
  </si>
  <si>
    <t>Jueves 10</t>
  </si>
  <si>
    <t>Viernes 11</t>
  </si>
  <si>
    <t>Martes 1</t>
  </si>
  <si>
    <t>Miercoles 2</t>
  </si>
  <si>
    <t>Jueves 3</t>
  </si>
  <si>
    <t>Lunes 14</t>
  </si>
  <si>
    <t>Martes 15</t>
  </si>
  <si>
    <t>Miercoles 16</t>
  </si>
  <si>
    <t>Jueves 17</t>
  </si>
  <si>
    <t>Viernes 18</t>
  </si>
  <si>
    <t>Lunes 21</t>
  </si>
  <si>
    <t>Martes 22</t>
  </si>
  <si>
    <t>Miercoles 23</t>
  </si>
  <si>
    <t>Jueves 24</t>
  </si>
  <si>
    <t>Viernes 25</t>
  </si>
  <si>
    <t>Lunes 28</t>
  </si>
  <si>
    <t>Martes 29</t>
  </si>
  <si>
    <t>Miercoles 30</t>
  </si>
  <si>
    <t>Pagar hoy Poliza de seguro Obra Golden Rise cuota 2/15 U$D2597</t>
  </si>
  <si>
    <r>
      <rPr>
        <b/>
        <sz val="11"/>
        <color rgb="FFFF0000"/>
        <rFont val="Calibri"/>
        <family val="2"/>
        <scheme val="minor"/>
      </rPr>
      <t>JT- DE LEON-</t>
    </r>
    <r>
      <rPr>
        <b/>
        <sz val="11"/>
        <color theme="1"/>
        <rFont val="Calibri"/>
        <family val="2"/>
        <scheme val="minor"/>
      </rPr>
      <t xml:space="preserve"> reclamar recibo por cheque ( nº72-689660)  U$D 4858 ( pago de avance 4 / materiales de adicionales </t>
    </r>
    <r>
      <rPr>
        <b/>
        <sz val="11"/>
        <color rgb="FFFF0000"/>
        <rFont val="Calibri"/>
        <family val="2"/>
        <scheme val="minor"/>
      </rPr>
      <t>( obra sanitaria ancap)</t>
    </r>
  </si>
  <si>
    <t>actualizado 20/2/25</t>
  </si>
  <si>
    <t>se abono totalidad año 2025</t>
  </si>
  <si>
    <t>OSE: Oficina Iberica $11933</t>
  </si>
  <si>
    <t>Retroexcavadora</t>
  </si>
  <si>
    <t>u$d 963,87</t>
  </si>
  <si>
    <r>
      <t xml:space="preserve">SURA-Poliza de seguro EC 202.234 AGICOR </t>
    </r>
    <r>
      <rPr>
        <b/>
        <sz val="11"/>
        <color rgb="FFFF0000"/>
        <rFont val="Calibri"/>
        <family val="2"/>
        <scheme val="minor"/>
      </rPr>
      <t>rut 216570650010</t>
    </r>
    <r>
      <rPr>
        <b/>
        <sz val="11"/>
        <color theme="1"/>
        <rFont val="Calibri"/>
        <family val="2"/>
        <scheme val="minor"/>
      </rPr>
      <t xml:space="preserve"> RETROEXCAVADORA cuota 1/3 U$D321,87</t>
    </r>
  </si>
  <si>
    <t>Pago 20/02/2025</t>
  </si>
  <si>
    <t>boletos de convenio de febrero-2025 y detallo vencimientos.</t>
  </si>
  <si>
    <t>Manzitec vto 10-febrero-2025</t>
  </si>
  <si>
    <t xml:space="preserve"> Sarcet Convenio 627835430 vto 20-enero-2025</t>
  </si>
  <si>
    <t xml:space="preserve">REVISAR TODO </t>
  </si>
  <si>
    <t>internet y irpf y serv dom</t>
  </si>
  <si>
    <t>Boleto de DGI (Personal de Willian) multas y recargos $100.203</t>
  </si>
  <si>
    <t>Boleto de Dgi - Convenio DOKIDAN cuota 31 $121775</t>
  </si>
  <si>
    <t>Boleto de Dgi - Convenio (2) SARCET cuota  5 $44765</t>
  </si>
  <si>
    <t>Antel Galpon lLa Fortuna $1595</t>
  </si>
  <si>
    <t>16:00 FIRMA DE COMPROMISO ( WILLIAN)</t>
  </si>
  <si>
    <t>Por orden de Adriana no reclamar- ella se ocupa</t>
  </si>
  <si>
    <t>se entrego todo a andres para pagar lo que crea pertinente. El resto Andres Va avisando para cuando las quiere solicitar y abonar.</t>
  </si>
  <si>
    <t>No acepto abonarla hoy la pasamos para el 27/2/2025</t>
  </si>
  <si>
    <t>CAMPERA NO</t>
  </si>
  <si>
    <t>CAMPERA IMPERMIEABLE (4/2024)</t>
  </si>
  <si>
    <t>CAMPERA IMPERMIEABLE (30/09/2024)</t>
  </si>
  <si>
    <t>CAMPERA IMPERMIEABLE (15/11/2023)</t>
  </si>
  <si>
    <t>CAMPERA IMPERMIEABLE (7/2022)</t>
  </si>
  <si>
    <t>CAMPERA IMPERMIEABLE (19/8/2024)</t>
  </si>
  <si>
    <t>MAXIMILIANO MARTIN MACHADO PEREZ</t>
  </si>
  <si>
    <t>5.060.340-2</t>
  </si>
  <si>
    <t>CAMPERA IMPERMIEABLE (26/7/2024)</t>
  </si>
  <si>
    <t>CAMPERA IMPERMIEABLE (4/2023)</t>
  </si>
  <si>
    <t>(internet) pago 21/2</t>
  </si>
  <si>
    <t>pago  21/2 ventanilla</t>
  </si>
  <si>
    <t>MARZO 2025</t>
  </si>
  <si>
    <t>5384  OBRA DIAMOND 5238,00  MARZO</t>
  </si>
  <si>
    <t>5495 LA FORTUNA 7056,00  MARZO</t>
  </si>
  <si>
    <t>5495 LA FORTUNA 3492,00  MARZO</t>
  </si>
  <si>
    <t>4281 OFICINA 3492,00  MARZO</t>
  </si>
  <si>
    <t>5151 STAND BY 3492,00  MARZO</t>
  </si>
  <si>
    <t>CAMPERA IMPERMIEABLE (3/2024)</t>
  </si>
  <si>
    <t>CAMPERA IMPERMIEABLE (06/2022)</t>
  </si>
  <si>
    <t>CAMPERA IMPERMEABLE  (12/10/2023)</t>
  </si>
  <si>
    <t>CAMPERA IMPERMEABLE  (29/06/2023)</t>
  </si>
  <si>
    <t>ABREU  CORREA BRIAN EZEQUIEL</t>
  </si>
  <si>
    <t>5.418.113-9</t>
  </si>
  <si>
    <t>GARAY DOMINGUEZ JAVIER GUSTAVO</t>
  </si>
  <si>
    <t>4.050.875-3</t>
  </si>
  <si>
    <t>Enero 2025</t>
  </si>
  <si>
    <t>DIAMOND nuevo</t>
  </si>
  <si>
    <t>DIAMOND viejo</t>
  </si>
  <si>
    <t>CAMPERA IMPERMEABLE  (04/2024)</t>
  </si>
  <si>
    <t>CAMPERA IMPERMIEABLE (12/4/2023)</t>
  </si>
  <si>
    <t>ARISTARAN SOSA ROBERTO SEBASTIAN</t>
  </si>
  <si>
    <t>CAMPERA IMPERMIEABLE (5/2022)</t>
  </si>
  <si>
    <t>CAMPERA IMPERMIEABLE (8/7/2024)</t>
  </si>
  <si>
    <t>CAMPERA IMPERMIEABLE (16/7/2024)</t>
  </si>
  <si>
    <t>10:00 REUNION CLAUDIO TOURIN ( Esposa) CON WILLIAN</t>
  </si>
  <si>
    <r>
      <t xml:space="preserve">G-soft: </t>
    </r>
    <r>
      <rPr>
        <b/>
        <sz val="11"/>
        <rFont val="Calibri"/>
        <family val="2"/>
        <scheme val="minor"/>
      </rPr>
      <t>$550</t>
    </r>
  </si>
  <si>
    <t>BSE: Agicor $35294 Sarcet $4708</t>
  </si>
  <si>
    <t>service 26/2/2025 15,000km  revisar a los 20,000km</t>
  </si>
  <si>
    <t>service 26/2/2025 7,000  revisar a los 10,000km</t>
  </si>
  <si>
    <t>service  4,000mk revisar a los 10,000</t>
  </si>
  <si>
    <t>Se abono el 14/2/2024</t>
  </si>
  <si>
    <r>
      <rPr>
        <b/>
        <sz val="11"/>
        <color rgb="FF0D35E1"/>
        <rFont val="Calibri"/>
        <family val="2"/>
        <scheme val="minor"/>
      </rPr>
      <t xml:space="preserve">Antel: </t>
    </r>
    <r>
      <rPr>
        <b/>
        <sz val="11"/>
        <color theme="1"/>
        <rFont val="Calibri"/>
        <family val="2"/>
        <scheme val="minor"/>
      </rPr>
      <t>$1448 Geminar S.A</t>
    </r>
    <r>
      <rPr>
        <b/>
        <sz val="11"/>
        <color theme="3"/>
        <rFont val="Calibri"/>
        <family val="2"/>
        <scheme val="minor"/>
      </rPr>
      <t xml:space="preserve"> Of ventas Golden Rise</t>
    </r>
  </si>
  <si>
    <r>
      <rPr>
        <b/>
        <sz val="11"/>
        <color rgb="FFFF0000"/>
        <rFont val="Calibri"/>
        <family val="2"/>
        <scheme val="minor"/>
      </rPr>
      <t>JT- DE LEON-</t>
    </r>
    <r>
      <rPr>
        <b/>
        <sz val="11"/>
        <color theme="1"/>
        <rFont val="Calibri"/>
        <family val="2"/>
        <scheme val="minor"/>
      </rPr>
      <t xml:space="preserve"> reclamar recibo por cheque ( nº72-689659)  U$D 4600 ( pago de avance 4 / materiales de adicionales </t>
    </r>
    <r>
      <rPr>
        <b/>
        <sz val="11"/>
        <color rgb="FFFF0000"/>
        <rFont val="Calibri"/>
        <family val="2"/>
        <scheme val="minor"/>
      </rPr>
      <t>( obra sanitaria ancap) enviar wathsapp 094245126</t>
    </r>
  </si>
  <si>
    <r>
      <rPr>
        <b/>
        <sz val="11"/>
        <color rgb="FF0D35E1"/>
        <rFont val="Calibri"/>
        <family val="2"/>
        <scheme val="minor"/>
      </rPr>
      <t xml:space="preserve">Ute: </t>
    </r>
    <r>
      <rPr>
        <b/>
        <sz val="11"/>
        <color theme="1"/>
        <rFont val="Calibri"/>
        <family val="2"/>
        <scheme val="minor"/>
      </rPr>
      <t xml:space="preserve">Stand by $6181 </t>
    </r>
  </si>
  <si>
    <t>prox venc</t>
  </si>
  <si>
    <t>renovado</t>
  </si>
  <si>
    <t>Avisado el 27/2/2025 a Andres Barboza</t>
  </si>
  <si>
    <t>13:00 reunion y firma</t>
  </si>
  <si>
    <t>11:00 reunion y firma</t>
  </si>
  <si>
    <t>Willian avisado , esta retrasado en la salida.</t>
  </si>
  <si>
    <t>Willian avisado, entran tarde a esta reunion.</t>
  </si>
  <si>
    <t>Reclamo realizado</t>
  </si>
  <si>
    <t>Reclamo realizado reiterar y reclamar nuevamente el miercoles 5/3/2025</t>
  </si>
  <si>
    <t>Avisado el 27/2/2025 a Andres Barboza no lo pago</t>
  </si>
  <si>
    <t xml:space="preserve">sin actividad sin cuentas pero se le recordo a andres sobre los pendientes de seguro de golden rise y dgi golden </t>
  </si>
  <si>
    <t>VENCIDO</t>
  </si>
  <si>
    <t>MACHADO PEREZ MAXIMILIANO MARTIN</t>
  </si>
  <si>
    <t xml:space="preserve">  AGICOR S.A</t>
  </si>
  <si>
    <t xml:space="preserve"> SARCET S.A DIAMOND</t>
  </si>
  <si>
    <t xml:space="preserve">SARCET S.A HOSPITAL </t>
  </si>
  <si>
    <t>10:00 Reunion con Eduardo - Maquetas</t>
  </si>
  <si>
    <t>11:30 Reuinion Arq. Guillermo con Arq Carolina.</t>
  </si>
  <si>
    <t>16:00 Reuinion Willian- Firma</t>
  </si>
  <si>
    <t>17:00 Reuinion Willian- Firma</t>
  </si>
  <si>
    <t>CUOTA 14 se Pago 10/2/2025</t>
  </si>
  <si>
    <t>VENCE 10/2/2025</t>
  </si>
  <si>
    <t>OSE: LA FORTUNA $3965</t>
  </si>
  <si>
    <t>RECORDAR A WILLIAN QUE DEBE IR A ABITAB A HACER LA ID DIGITAL DE DOKIDAN $5039</t>
  </si>
  <si>
    <t>OSE stand by : $18446</t>
  </si>
  <si>
    <t>ARISTARAN SOSA JORGE ADRIAN</t>
  </si>
  <si>
    <t>BOLETO DE DGI CONVENIO 1 SARCET CUOTA 15 $62388</t>
  </si>
  <si>
    <t>BOLETO DE DGI CONVENIO MANZITEC CUOTA 15 $112.207</t>
  </si>
  <si>
    <t>Boleto de DGI convenio 2 SARCET cuota 6 $44.765</t>
  </si>
  <si>
    <t>Cardio movil hospital $2041</t>
  </si>
  <si>
    <t>Marzo 2025</t>
  </si>
  <si>
    <t>Mes 2</t>
  </si>
  <si>
    <t>CUOTA 15</t>
  </si>
  <si>
    <t>CUOTA 32</t>
  </si>
  <si>
    <t>VENCE 19/03/2025</t>
  </si>
  <si>
    <t>CUOTA 6</t>
  </si>
  <si>
    <t>VENCE 24/03/2025</t>
  </si>
  <si>
    <t xml:space="preserve"> </t>
  </si>
  <si>
    <t>PUNTA TRACKING AGICOR $4311</t>
  </si>
  <si>
    <t>AMARRAS $11344 PAGAR ANTES DE LAS 23:59</t>
  </si>
  <si>
    <t>SE PAGO 1ERA CUOTA DE CONVENIO CONTRIBUCION PILAR CALIZ $26345</t>
  </si>
  <si>
    <t>Entregadoo el 3/2/2025 a Andres Barboza</t>
  </si>
  <si>
    <t>Entregado el 3/2/2025 a Andres Barboza</t>
  </si>
  <si>
    <t>Entregado el 5/2/2025 a Andres Barboza</t>
  </si>
  <si>
    <t>Entregado el 7/2/2025 a Andres Barboza</t>
  </si>
  <si>
    <t>Entregado el 10/2/2025 a Andres Barboza</t>
  </si>
  <si>
    <t>Entregado el 11/2/2025 a Andres Barboza</t>
  </si>
  <si>
    <t>Entregado el 15/2/2025 a Andres Barboza</t>
  </si>
  <si>
    <t>Entregado el 17/2/2025 a Andres Barboza</t>
  </si>
  <si>
    <t>Entregado el 18/2/2025 a Andres Barboza</t>
  </si>
  <si>
    <t>Entregado el 19/2/2025 a Andres Barboza</t>
  </si>
  <si>
    <t>Entregado el 21/2/2025 a Andres Barboza</t>
  </si>
  <si>
    <t>Entregado el 24/2/2025 a Andres Barboza</t>
  </si>
  <si>
    <t>Entregado el 25/2/2025 a Andres Barboza</t>
  </si>
  <si>
    <t>Entregado el 26/2/2025 a Andres Barboza</t>
  </si>
  <si>
    <t>(TRATAR DE MECHAR FACTURA DE RARA PUBLICIDAD- CONSULTARLO CON ANDRES) (pago 27/2/2025)</t>
  </si>
  <si>
    <t>Entregado el 05/03/2025 a Andres Barboza</t>
  </si>
  <si>
    <t>Entregado el 07/03/2025 a Andres Barboza</t>
  </si>
  <si>
    <t>Entregado el 10/03/2025 a Andres Barboza</t>
  </si>
  <si>
    <t>Entregado el 11/03/2025 a Willian Bonachea</t>
  </si>
  <si>
    <t>Entregado el 11/03/2025 a Andres Barboza</t>
  </si>
  <si>
    <t>Entregado el 12/03/2025 a Andres Barboza</t>
  </si>
  <si>
    <t>Entregado el 13/03/2025 a Andres Barboza</t>
  </si>
  <si>
    <t>PAGAR HOY RENOVACION DE MARCA DE EUROMAX $36429</t>
  </si>
  <si>
    <t xml:space="preserve">ANTEL STAND BY $2245 </t>
  </si>
  <si>
    <t>si</t>
  </si>
  <si>
    <t>PANTALON</t>
  </si>
  <si>
    <t>REMERA</t>
  </si>
  <si>
    <t>Glauber De Los Santos</t>
  </si>
  <si>
    <t>OBRA HOSPITAL</t>
  </si>
  <si>
    <t>Ute Oficina iberica: $11809y $11073= $22882</t>
  </si>
  <si>
    <t>OSE Diamond $10064</t>
  </si>
  <si>
    <t>UTE: DIAMOND $23982</t>
  </si>
  <si>
    <t>UTE: GOLDEN RISE $2746</t>
  </si>
  <si>
    <t>UTE Stand by:$5819</t>
  </si>
  <si>
    <t>VENT</t>
  </si>
  <si>
    <t>INT</t>
  </si>
  <si>
    <t>Entregado el 17/03/2025 a Andres Barboza</t>
  </si>
  <si>
    <t>vto 19/3</t>
  </si>
  <si>
    <t>vto 25/3</t>
  </si>
  <si>
    <t>vto 20/3</t>
  </si>
  <si>
    <t>PAGO 11/3</t>
  </si>
  <si>
    <t>PAGO 11/2</t>
  </si>
  <si>
    <t>ANTEL GALPON LA FORTUNA $1595</t>
  </si>
  <si>
    <t>ANTEL OFICINA IBERICA $11664</t>
  </si>
  <si>
    <t xml:space="preserve">OSE BH.11610 $850 ( VENCE 27/3/2025) </t>
  </si>
  <si>
    <t>OSE DIAMOND $10.064 SE ENTREGO A ANDRES 1 DIA ANTES ( se abono el dia anterior)</t>
  </si>
  <si>
    <t>BPS VENTANILLA: $2838540</t>
  </si>
  <si>
    <t>Se notifico a andres pero no lo llevo para abonar dice que lo abona con los vencimientos de internet.</t>
  </si>
  <si>
    <t>Entregado el 19/03/2025 a Andres Barboza</t>
  </si>
  <si>
    <t xml:space="preserve">ALTOMSAR </t>
  </si>
  <si>
    <t>FOCER</t>
  </si>
  <si>
    <t>BPS HOY no se abono nada</t>
  </si>
  <si>
    <t>Enviado por wathsapp  y avisado el dia antes, el 20/03/2025 a Andres Barboza no abonado</t>
  </si>
  <si>
    <t>OSE: B.H. 11611 $805</t>
  </si>
  <si>
    <t>OSE OFICINA IBERICA $11933</t>
  </si>
  <si>
    <t>Viernes 4</t>
  </si>
  <si>
    <t>Boleto de DGI mensualidad Dokidan $2230</t>
  </si>
  <si>
    <t>Abono todo lo anterior de 20/3 y lo actual y lo del sabado</t>
  </si>
  <si>
    <t>11:00 REUNION FIRMA DE BOLETO WILLIAN</t>
  </si>
  <si>
    <t>Damertur $2.230</t>
  </si>
  <si>
    <t>Raelut $5.906</t>
  </si>
  <si>
    <t>Agicor $41.670</t>
  </si>
  <si>
    <t>Durtex $2.230</t>
  </si>
  <si>
    <t>Manzitec $56.502</t>
  </si>
  <si>
    <t>Construmil $41.670</t>
  </si>
  <si>
    <t>Geminar $2.230</t>
  </si>
  <si>
    <t>Boletos de DGI Mensules</t>
  </si>
  <si>
    <t>BPS internet + irpf + serv domestico $8.064.753</t>
  </si>
  <si>
    <t>CONTRIBUCION INMOBILIARIA CONVENIO PILAR CALIZ CUOTA 2 $25968</t>
  </si>
  <si>
    <t>ABRIL 2025</t>
  </si>
  <si>
    <t>5384  OBRA DIAMOND 5238,00  ABRIL</t>
  </si>
  <si>
    <t>5495 LA FORTUNA 7056,00  ABRIL</t>
  </si>
  <si>
    <t>5495 LA FORTUNA 3492,00  ABRIL</t>
  </si>
  <si>
    <t>4281 OFICINA 3492,00  ABRIL</t>
  </si>
  <si>
    <t>5151 STAND BY 3492,00  ABRIL</t>
  </si>
  <si>
    <t>Entregado el 24/03/2025 a Andres Barboza</t>
  </si>
  <si>
    <t>Moldes Ruibal $7200</t>
  </si>
  <si>
    <t>VENCE 10/3/2025</t>
  </si>
  <si>
    <t xml:space="preserve">MANZITEC S.A </t>
  </si>
  <si>
    <t>Entregado el 25/03/2025 a Andres Barboza</t>
  </si>
  <si>
    <t>Ose: galpon la fortuna $4657</t>
  </si>
  <si>
    <t>SACET Y OF IBERICA rut 218816070011</t>
  </si>
  <si>
    <t>STAND BY rut 217198830014</t>
  </si>
  <si>
    <t>GALPON LA FORTUNA rut 217121860016</t>
  </si>
  <si>
    <t>16:00 reunion Andres- Firma</t>
  </si>
  <si>
    <t>BSE Agicor accidentes de trabajo $35695</t>
  </si>
  <si>
    <t>G- Soft factura express stand by (bar) $550</t>
  </si>
  <si>
    <t>Antel of.ventas Geminar S.A $1373</t>
  </si>
  <si>
    <t>10:00 reunion Willian</t>
  </si>
  <si>
    <t>Poliza de seguro Durtex cuota 2/6 U$D 234 vence el 20/4 pero se avisa antes</t>
  </si>
  <si>
    <t>Geminar S.A Patrimonio</t>
  </si>
  <si>
    <t>$234894</t>
  </si>
  <si>
    <t>CUOTA 16</t>
  </si>
  <si>
    <t>CUOTA 33</t>
  </si>
  <si>
    <t>VENCE 19/04/2025</t>
  </si>
  <si>
    <t>VENCE 24/04/2025</t>
  </si>
  <si>
    <t>CUOTA 7</t>
  </si>
  <si>
    <t>VENCE 10/4/2025</t>
  </si>
  <si>
    <t>Mes 3</t>
  </si>
  <si>
    <t>Abril 2025</t>
  </si>
  <si>
    <t>Cardio movil Diamond $2041</t>
  </si>
  <si>
    <t>Entregado el 26/03/2025 a Andres Barboza</t>
  </si>
  <si>
    <t>Entregado el 27/03/2025 a Andres Barboza</t>
  </si>
  <si>
    <t>Entregado el 28/03/2025 a Andres Barboza</t>
  </si>
  <si>
    <t>Entregado el 29/03/2025 a Andres Barboza</t>
  </si>
  <si>
    <t>Avisado Andres</t>
  </si>
  <si>
    <t>Avisado Willian</t>
  </si>
  <si>
    <t>UTE GALPON LA FORTUNA $6866 CUENTA 8298104548</t>
  </si>
  <si>
    <t>BOLETO DE DGI CONVENIO Manzitec cuota 16 $112207</t>
  </si>
  <si>
    <t>Poliza de seguro camion IVECO BTP 2061 cuota 1/3 $27178,66</t>
  </si>
  <si>
    <t>BOLETO DE DGI CONVENIO 1 SARCET CUOTA 16 $62388</t>
  </si>
  <si>
    <t>BOLETO DE DGI CONVENIO 2 SARCET CUOTA 7 $44765</t>
  </si>
  <si>
    <t>esto fue todo lo que se pago de bps en el mes de Marzo 2025</t>
  </si>
  <si>
    <t>solo se abono diciembre 2024</t>
  </si>
  <si>
    <t>Entregado el 01/04/2025 a Andres Barboza</t>
  </si>
  <si>
    <t>REVISAR AMARRAS Y VENCIMIENTO</t>
  </si>
  <si>
    <t>2 CUOTAS DE 11499,88</t>
  </si>
  <si>
    <t>HLC U$D 906,46</t>
  </si>
  <si>
    <t>AVISADO</t>
  </si>
  <si>
    <t>BSE Sarcet S.A accidentes de trabajo $5181</t>
  </si>
  <si>
    <t>se levantaron 4 cheques para Alvaro Garcia por alquiler de Stand by</t>
  </si>
  <si>
    <t>Poliza de seguro fiat mobi Bab 0781 $11499,88 cuota 1</t>
  </si>
  <si>
    <t>Poliza de seguro fiat mobi Bab 0780 $11499,53  cuota 1</t>
  </si>
  <si>
    <t>Poliza de seguro fiat strada Bab 0782 $12816,45 cuota 1</t>
  </si>
  <si>
    <t>UTE - DIAMOND $47731</t>
  </si>
  <si>
    <t>OSE SATAND BY $11526</t>
  </si>
  <si>
    <t>UTE OFICINA IBERICA $10636 VENCE 19/4/2025</t>
  </si>
  <si>
    <t>BOLETO DE DGI MENSUALIDAD DOKIDAN $2230</t>
  </si>
  <si>
    <t>BOLETO DE DGI CONVENIO DOKIDAN CUOTA 33 $121777</t>
  </si>
  <si>
    <t>FERIADO NO LABORABLE.</t>
  </si>
  <si>
    <t>Se abona el 7/4/2025 enviado a Andres Barboza por fotos wap</t>
  </si>
  <si>
    <t>Entregado el 07/04/2025 a Andres Barboza se aviso mediante wapp y foto</t>
  </si>
  <si>
    <t>Andres enterado y ya se le entregaron copias d elos cheques.</t>
  </si>
  <si>
    <t>Maxima seguridad OFICINA 3492,00  ABRIL cambio de pila $480</t>
  </si>
  <si>
    <t>OSE OBRA DIAMOND $10255</t>
  </si>
  <si>
    <t>VTO 25/4</t>
  </si>
  <si>
    <t>VTO 22/4</t>
  </si>
  <si>
    <t>UTE OF VENTAS GOLDEN RISE GEMINAR S.A $2720</t>
  </si>
  <si>
    <t xml:space="preserve">Entregado el 10/04/2025 a Andres Barboza se aviso </t>
  </si>
  <si>
    <t>ANTEL STAND BY $2245</t>
  </si>
  <si>
    <t>PUNTA TRAKING AGICOR $4459</t>
  </si>
  <si>
    <t>PILA</t>
  </si>
  <si>
    <t>VTO 23/4</t>
  </si>
  <si>
    <t>VTO 22/4/2025</t>
  </si>
  <si>
    <t>VTO 23/4/2025</t>
  </si>
  <si>
    <t>VTO 25/4/2025</t>
  </si>
  <si>
    <t>IRPF Y SERV DOM</t>
  </si>
  <si>
    <t>TURISMO</t>
  </si>
  <si>
    <t>Amarras ABRIL 2025  ( no se abono en tiempo y forma porque Andres se olvido, se volvio a sacar para abonar hoy 21/4/2025  viene con multas y recargos)</t>
  </si>
  <si>
    <t>Entregado el 21/04/2025 a Andres Barboza se aviso por whatsapp tambien (foto)</t>
  </si>
  <si>
    <t>Amarras $35692</t>
  </si>
  <si>
    <t>BPS VENTANILLA $1.858.698</t>
  </si>
  <si>
    <t>UTE B.H 11611 $850</t>
  </si>
  <si>
    <r>
      <t xml:space="preserve">Reclamar recibo/factura por cheque nº 72-827281 U$D9700 </t>
    </r>
    <r>
      <rPr>
        <b/>
        <sz val="12"/>
        <color rgb="FFFF0000"/>
        <rFont val="Calibri"/>
        <family val="2"/>
        <scheme val="minor"/>
      </rPr>
      <t>(cheque 4) RETRO</t>
    </r>
  </si>
  <si>
    <t>OSE BH 11611 $805</t>
  </si>
  <si>
    <t>ANTEL OFICINA IBERICA $8738</t>
  </si>
  <si>
    <t>ANTEL  LA FORTUNA $1599</t>
  </si>
  <si>
    <t>convenio</t>
  </si>
  <si>
    <t>vto 23/4/2025</t>
  </si>
  <si>
    <t>vto 25/4/25</t>
  </si>
  <si>
    <t>MAYO2025</t>
  </si>
  <si>
    <t>PAGO 11/4</t>
  </si>
  <si>
    <t xml:space="preserve">UTE: LA FORTUNA $6787 </t>
  </si>
  <si>
    <t>AGENDA MAYO 2025</t>
  </si>
  <si>
    <t>AGENDA ABRIL 2025</t>
  </si>
  <si>
    <t>AGENDA MARZO 2025</t>
  </si>
  <si>
    <t>AGENDA FEBRERO 2025</t>
  </si>
  <si>
    <t>S/INF</t>
  </si>
  <si>
    <t>maxima vence 11/5 se avisa antres</t>
  </si>
  <si>
    <t xml:space="preserve">Entregado el 22/04/2025 a Andres Barboza </t>
  </si>
  <si>
    <t xml:space="preserve">22/04/2025 a Andres Barboza se aviso por whatsapp se envio planillado </t>
  </si>
  <si>
    <t>BPS ventanilla $2.792.616 (NO PAGO)</t>
  </si>
  <si>
    <t>G-SOFT $550 VENCE 10/5/2025 AVISAR ANTES.</t>
  </si>
  <si>
    <t xml:space="preserve">Entregado el 25/04/2025 a Andres Barboza </t>
  </si>
  <si>
    <t>RENOVADO</t>
  </si>
  <si>
    <t>BSE AGICOR $39103</t>
  </si>
  <si>
    <t xml:space="preserve">Entregado el 28/04/2025 a Andres Barboza </t>
  </si>
  <si>
    <t>OSE: LA FORTUNA $3273</t>
  </si>
  <si>
    <t>FECHA DE PAGO</t>
  </si>
  <si>
    <t>Total pagado</t>
  </si>
  <si>
    <t>ABONADO</t>
  </si>
  <si>
    <t>Entregado el 28/4/2025 a Andres Barboza pago 2 cuotas juntas</t>
  </si>
  <si>
    <t>Entregado el 2/5/2025 a Andres Barboza ya abonado</t>
  </si>
  <si>
    <t>se abona todo los seguros y facturas del viernes 2, el lunes 5.</t>
  </si>
  <si>
    <t>poliza de golden rise U$D2597 y poliza de beipper $7972,60</t>
  </si>
  <si>
    <t>BOLETO DE DGI CONVENIO MANZITEC $121774 CUOTA 17</t>
  </si>
  <si>
    <t>BOLETO DE DGI CONVENIO1 SARCET $62388 CUOTA 17</t>
  </si>
  <si>
    <t>BOLETO DE DGI CONVENIO 2 SARCET CUOTA 8 $44765</t>
  </si>
  <si>
    <t>BOLETO DE DGI CONVENIO DOKIDAN $121774 CUOTA 34</t>
  </si>
  <si>
    <t>OSE DIAMOND $7592</t>
  </si>
  <si>
    <t>VTO 22/5/2025</t>
  </si>
  <si>
    <t>VTO 16/5/2025</t>
  </si>
  <si>
    <t>UTE DIAMOND NUEVO $49241</t>
  </si>
  <si>
    <t>OSE STAND BY $3914</t>
  </si>
  <si>
    <t>UTE GOLDEN RISE $2358</t>
  </si>
  <si>
    <t>GrenLifee apto 704</t>
  </si>
  <si>
    <t>-</t>
  </si>
  <si>
    <t>GrenLifee apto 704 (SIN DEUDA)</t>
  </si>
  <si>
    <t>VTO 19/5/2025</t>
  </si>
  <si>
    <t>UTE STAND BY $5602</t>
  </si>
  <si>
    <t>verificacion</t>
  </si>
  <si>
    <t>UTE BEVERLY HILLS $995</t>
  </si>
  <si>
    <t>Mes 4</t>
  </si>
  <si>
    <t>Mayo 2025</t>
  </si>
  <si>
    <t>vto 26/5/25</t>
  </si>
  <si>
    <t>vto 22/5/2025</t>
  </si>
  <si>
    <t>CUOTA 17</t>
  </si>
  <si>
    <t>VENCE 19/05/2025</t>
  </si>
  <si>
    <t>CUOTA 34</t>
  </si>
  <si>
    <t>VENCE 24/05/2025</t>
  </si>
  <si>
    <t>CUOTA 8</t>
  </si>
  <si>
    <t>Punta traking $4459</t>
  </si>
  <si>
    <t>Manzitec $41.670</t>
  </si>
  <si>
    <t>OSE BEVERLY HILLS $805</t>
  </si>
  <si>
    <t>Sarcet $328.468</t>
  </si>
  <si>
    <t>TOTAL $466.074</t>
  </si>
  <si>
    <t>SUCIVE CUOTA 3 TOTAL CON MULTAS Y TODO $65.859</t>
  </si>
  <si>
    <t>RECLAMAR FACTURA Y RECIBO POR CHEQUE Nº 72-827283 u$d 9700 PERTILCO (RETRO)</t>
  </si>
  <si>
    <t>RECLAMAR FACTURA Y RECIBO POR CHEQUE Nº 72-964957 U$D 1342 (avance 2 hospital)(Cristian)</t>
  </si>
  <si>
    <t>16:00 reunion firma en sala de juntas  (willian con cliente osvaldo)</t>
  </si>
  <si>
    <t>11:30 reuinion Willian con Croner (rara publicidad)</t>
  </si>
  <si>
    <t>15:00 reunion Willian con Cinara</t>
  </si>
  <si>
    <t>JUNIO 2025</t>
  </si>
  <si>
    <t>AGENDA JUNIO 2025</t>
  </si>
  <si>
    <t>PAGO 11/5</t>
  </si>
  <si>
    <t>AGENDA JULIO 2025</t>
  </si>
  <si>
    <t>POLIZA DE SEGURO BECKLEY PEUGEOT BIPPER CUOTA 2/3 $7968</t>
  </si>
  <si>
    <t>POLIZA DE SEGURO BERKLEY GOLDEN RISE u$d2597 CUOTA 4/5</t>
  </si>
  <si>
    <t>BSE: AGICOR $25480 SARCET $5212</t>
  </si>
  <si>
    <t>5384  OBRA DIAMOND 5238,00  JUNIO</t>
  </si>
  <si>
    <t>5495 LA FORTUNA 7056,00  JUNIO</t>
  </si>
  <si>
    <t>5495 LA FORTUNA 3492,00  JUNIO</t>
  </si>
  <si>
    <t>4281 OFICINA 3492,00  JUNIO</t>
  </si>
  <si>
    <t>5151 STAND BY 3492,00  JUNIO</t>
  </si>
  <si>
    <t>5384  OBRA DIAMOND 5238,00  MAYO</t>
  </si>
  <si>
    <t>5495 LA FORTUNA 7056,00  MAYO</t>
  </si>
  <si>
    <t>5495 LA FORTUNA 3492,00  MAYO</t>
  </si>
  <si>
    <t>4281 OFICINA 3492,00  MAYO</t>
  </si>
  <si>
    <t>5151 STAND BY 3492,00  MAYO</t>
  </si>
  <si>
    <t>RECLAMAR RECIBO Y FACTURA POR CHEQUE Nº72827284 u$d 9700 PERTILCO RETROEXCAVADORA CHEQUE 7</t>
  </si>
  <si>
    <t>POLIZA DE SEGURO IVECO CUOTA 3/3 $26378 BTP 2061 VENCE EL 14/6 PERO SE AVISA ANTES</t>
  </si>
  <si>
    <t>POLIZA DE SEGURO STAND BY CUOTA 4/6 U$D 234 BERKLEY</t>
  </si>
  <si>
    <t>POLIZA DE SEGURO GALPON LA FORTUNA CUOTA 2/6 U$D 500 BERKLEY</t>
  </si>
  <si>
    <t>BOLETO DE DGI CONVENIO DOKIDAN CUOTA 35 $121774</t>
  </si>
  <si>
    <t>RECLAMAR RECIBO Y FACTURA POR CHEQUE Nº 72827285 U$D9700 (RETROEXCAVADORA)</t>
  </si>
  <si>
    <t>CONTRIBUCION INMOBILIARIA CONVENIO PILAR CALIZ CUOTA 4/24 $25968 (SE ABONA DE 3 CUOTAS)</t>
  </si>
  <si>
    <t>POLIZA DE SEGURO PEUGEOT BIPPER CUOTA 3/3 $7968 BERKLEY</t>
  </si>
  <si>
    <t>POLIZA DE SEGURO OBRA GOLDEN RISE U$D2597 CUOTA 5/15</t>
  </si>
  <si>
    <t>RECLAMAR RECIBO POR CHEQUE  Nº 73103442 U$D 3144 AQUALUNA JORGE TECHERA (SALDO ANCAP)</t>
  </si>
  <si>
    <t>RECLAMAR RECIBO Y FACTURA POR CHEQUE Nº 72827286 U$D9700 (RETROEXCAVADORA)</t>
  </si>
  <si>
    <t>RECORDAR QUE EL 20/7 VENCE POLIZA DE SEGURO DEL BAR / STAND BY U$D 234 CUOTA 5/6</t>
  </si>
  <si>
    <t>RECORDAR QUE LA POLIZA DE SEGURO DE GALPON DE LA FORTUNA CUTA 3/6 U$D 500 VENCE EL 20/7</t>
  </si>
  <si>
    <t>RECLAMAR RECIBO Y FACTURA POR CHEQUE Nº 72827287 U$D9700 (RETROEXCAVADORA)</t>
  </si>
  <si>
    <t>se abono doble andres sosa avisado</t>
  </si>
  <si>
    <t>ANTEL OFICINA IBERICA $8173</t>
  </si>
  <si>
    <t>GSOFT STAND BY FACTRUA EXPRESS $550</t>
  </si>
  <si>
    <t>OSE GALPON LA FORTUNA $2581</t>
  </si>
  <si>
    <t>5.950.695-6</t>
  </si>
  <si>
    <t>PESCA CIFUENTES DAVID TOMAS</t>
  </si>
  <si>
    <t>5.969.128-9</t>
  </si>
  <si>
    <t>CASA QUINCHO CUENTA VIEJA (CHEQUEAR POR LAS DUDAS)</t>
  </si>
  <si>
    <t>emiten 15 de cada mes</t>
  </si>
  <si>
    <t>ANTEL GEMINAR OFICINA DE VENTAS DE GOLDEN RISE $2170</t>
  </si>
  <si>
    <t xml:space="preserve">Entregado el 09/5/2025 a Andres Barboza </t>
  </si>
  <si>
    <t xml:space="preserve">Entregado el 12/5/2025 a Andres Barboza </t>
  </si>
  <si>
    <t xml:space="preserve">Entregado el 16/5/2025 a Andres Barboza </t>
  </si>
  <si>
    <t xml:space="preserve">Entregado el 19/5/2025 a Andres Barboza </t>
  </si>
  <si>
    <t xml:space="preserve">Entregado el 20/5/2025 a Andres Barboza </t>
  </si>
  <si>
    <t xml:space="preserve">Entregado el 21/5/2025 a Andres Barboza </t>
  </si>
  <si>
    <t xml:space="preserve">avisado 21/5/2025 a Andres Barboza </t>
  </si>
  <si>
    <t xml:space="preserve">Entregado el 22/5/2025 a Andres Barboza </t>
  </si>
  <si>
    <t xml:space="preserve">avisado el 22/5/2025 a Andres Barboza </t>
  </si>
  <si>
    <t xml:space="preserve">avisado el 23/5/2025 </t>
  </si>
  <si>
    <t xml:space="preserve">Entregado el 26/5/2025 a Andres Barboza </t>
  </si>
  <si>
    <t>CUOTA 1/3 IMP PRIMARIA PILAR CALIZ $11673 y primaria de todos los padrones</t>
  </si>
  <si>
    <t>Andres solicito que se le recuerde y abonar 2 cuotas mas de pilar caliz contribuncion inmobiliaria  (convenio)</t>
  </si>
  <si>
    <t xml:space="preserve">Entregado el 27/5/2025 a Andres Barboza </t>
  </si>
  <si>
    <t>VENCE 26/05/2025</t>
  </si>
  <si>
    <t>VENCE  12/5/2025</t>
  </si>
  <si>
    <t xml:space="preserve">pago codina </t>
  </si>
  <si>
    <t>Italia 703 sin deuda x el año 2025</t>
  </si>
  <si>
    <t>OSE: OFICINA IBERICA $11363 periodo marzo a abril</t>
  </si>
  <si>
    <t>OSE: OFICINA IBERICA $11363 periodo abril mayo</t>
  </si>
  <si>
    <t>ANTEL CASA QUINCHO (SALDO PENDIENTE) $1051</t>
  </si>
  <si>
    <t xml:space="preserve">Entregado el 30/5/2025 a Andres Barboza </t>
  </si>
  <si>
    <t>pago andres anual</t>
  </si>
  <si>
    <t>pago anual andres</t>
  </si>
  <si>
    <t>Cardio movil de Beverly hills $1320</t>
  </si>
  <si>
    <t>hoy se entrego a Andres factura de RARA Publicidad $58560</t>
  </si>
  <si>
    <t>dumplo360 U$D1704,18</t>
  </si>
  <si>
    <t>Boleto de DGI para 3er convenio $293.350</t>
  </si>
  <si>
    <t xml:space="preserve">Entregado el 02/06/2025 a Andres Barboza </t>
  </si>
  <si>
    <t xml:space="preserve">Entregado el 04/06/2025 a Andres Barboza </t>
  </si>
  <si>
    <t>Pati lleva fiat mobi BAB 0780 a service Mopacard</t>
  </si>
  <si>
    <t>UTE DIAMOND CUENTA NUEVA (3646391346) $41622</t>
  </si>
  <si>
    <t>11:00HR REUNION ANDRES CON CLIENTES RUSOS ( DIAMOND APTO 504)</t>
  </si>
  <si>
    <t>LEVANTARON HOY 5/6/2025 PATY Y ANDRES (ANDRES LE DIO $20.000 A PATY)</t>
  </si>
  <si>
    <t>Listo!</t>
  </si>
  <si>
    <t>MAYO 2025</t>
  </si>
  <si>
    <t>HOSTING DE EUROMAX $2663,26 RECORDAR ANTES</t>
  </si>
  <si>
    <t>HOSTING DE EUROMAX $2663,26 RECORDAR ANTES VENCE 1/7/2025 PAGAR ANTES</t>
  </si>
  <si>
    <t>Mes 5</t>
  </si>
  <si>
    <t xml:space="preserve">VENCE </t>
  </si>
  <si>
    <t>UTE OFICINA IBERICA $12772 perido marzo abril</t>
  </si>
  <si>
    <t>UTE OFICINA IBERICA $17022 periodo abril mayo</t>
  </si>
  <si>
    <t>OSE: DIAMOND CUENTA 36774178 $8543</t>
  </si>
  <si>
    <t xml:space="preserve">Entregado el 05/06/2025 a Andres Barboza </t>
  </si>
  <si>
    <t>BOLETO DE DGI  CONVENIO SARCET 1 CUOTA 18 $62388</t>
  </si>
  <si>
    <t>POLIZA DE SEGURO KANGOO RENAULT CUOTA 1/2 $11697,23)</t>
  </si>
  <si>
    <t>POLIZA DE SEGURO KANGOO RENAULT CUOTA 2/2 $11697,) VENCE 27/7/2025</t>
  </si>
  <si>
    <t>ANTEL STAND BY $2245 (CUENTA 13051401000261) VENCE 25/6/2025</t>
  </si>
  <si>
    <t>REUNION WILLIAN CON GUSTAVO LORENZO. 16:00</t>
  </si>
  <si>
    <r>
      <t xml:space="preserve"> </t>
    </r>
    <r>
      <rPr>
        <b/>
        <sz val="14"/>
        <color rgb="FF0D35E1"/>
        <rFont val="Calibri"/>
        <family val="2"/>
        <scheme val="minor"/>
      </rPr>
      <t>AMARRAS</t>
    </r>
    <r>
      <rPr>
        <b/>
        <sz val="14"/>
        <color theme="1"/>
        <rFont val="Calibri"/>
        <family val="2"/>
        <scheme val="minor"/>
      </rPr>
      <t xml:space="preserve"> $35003 vencen hoy</t>
    </r>
  </si>
  <si>
    <t>PAGO 11/6</t>
  </si>
  <si>
    <t>VENCE 10/6/2025</t>
  </si>
  <si>
    <t>CUOTA 18 pago 10/6/2025</t>
  </si>
  <si>
    <t xml:space="preserve">Entregado el 10/06/2025 a Andres Barboza </t>
  </si>
  <si>
    <t xml:space="preserve">Entregado el 11/06/2025 a Andres Barboza </t>
  </si>
  <si>
    <t xml:space="preserve">Entregado el 12/06/2025 a Andres Barboza </t>
  </si>
  <si>
    <t xml:space="preserve">Entregado el 13/06/2025 a Andres Barboza </t>
  </si>
  <si>
    <t>se abono ayer 12/6/2025</t>
  </si>
  <si>
    <t>ya le enviaron a Adriana factura! 12/6/2025</t>
  </si>
  <si>
    <t>NO SE LE AVISO PASO PARA EL 16/6</t>
  </si>
  <si>
    <t xml:space="preserve">Entregado el 16/06/2025 a Andres Barboza </t>
  </si>
  <si>
    <t>SE LE ENTREGO TODOS LOS BPS POR VENTANILLA A ANDRES</t>
  </si>
  <si>
    <t>Se lo recordamos el 19/6 nuevamente</t>
  </si>
  <si>
    <t>UTE: OF. VENTAS GOLDEN RISE $2516</t>
  </si>
  <si>
    <t>OSE: (EX CASA QUINCHO) OF DE VENTAS GEMINAR $805</t>
  </si>
  <si>
    <t>OSE: BEVERLY HILLS $1023</t>
  </si>
  <si>
    <t xml:space="preserve">Entregado el 17/06/2025 a Andres Barboza </t>
  </si>
  <si>
    <t>SE AVISO A ANDRES SOBRE CONVENIO PILAR CALIZ CONTRIBUCION INMOBILIARIA.</t>
  </si>
  <si>
    <t xml:space="preserve"> Avisado el 17/06/2025 a Andres Barboza </t>
  </si>
  <si>
    <t>UTE GALPON LA FORTUNA $6273</t>
  </si>
  <si>
    <t xml:space="preserve"> Avisado el 19/06/2025 a Andres Barboza </t>
  </si>
  <si>
    <t>15:00 reunion y firma de contrato con pilotera ( entregar y firmar copia de cheques)</t>
  </si>
  <si>
    <t>BOLETO DE DGI  CONVENIO SARCET 2 CUOTA 9 $44765</t>
  </si>
  <si>
    <t>BOLETO DE DGI  MENSUALIDAD DOKIDAN $2230</t>
  </si>
  <si>
    <t>JULIO 2025</t>
  </si>
  <si>
    <t>5384  OBRA DIAMOND 5385 JULIO</t>
  </si>
  <si>
    <t>5495 LA FORTUNA 7277 JULIO</t>
  </si>
  <si>
    <t>5495 LA FORTUNA 3590  JULIO</t>
  </si>
  <si>
    <t>4281 OFICINA 3590 JULIO</t>
  </si>
  <si>
    <t>5151 STAND BY 3590 JULIO</t>
  </si>
  <si>
    <t>TOTAL $23.432</t>
  </si>
  <si>
    <t>RETROEXCAVADORA</t>
  </si>
  <si>
    <t>BED8461</t>
  </si>
  <si>
    <t>vto 25/6/25</t>
  </si>
  <si>
    <t>vto 23/6/25</t>
  </si>
  <si>
    <t>CUOTA 18</t>
  </si>
  <si>
    <t xml:space="preserve">pago $62388 </t>
  </si>
  <si>
    <t>VENCE 20/6/2025</t>
  </si>
  <si>
    <t>CUOTA 35</t>
  </si>
  <si>
    <t>VENCE 24/6/2025</t>
  </si>
  <si>
    <t>CUOTA 9</t>
  </si>
  <si>
    <t>pago $44765</t>
  </si>
  <si>
    <t>pago $121774</t>
  </si>
  <si>
    <t>ante ultima cuota</t>
  </si>
  <si>
    <t>OSE: GALPON LA FORTUNA $3273</t>
  </si>
  <si>
    <t xml:space="preserve">Entregado el 20/06/2025 a Andres Barboza </t>
  </si>
  <si>
    <t xml:space="preserve">Entregado el 23/06/2025 a Andres Barboza </t>
  </si>
  <si>
    <t xml:space="preserve">Entregado el 24/06/2025 a Andres Barboza </t>
  </si>
  <si>
    <t xml:space="preserve">Entregado el 25/06/2025 a Andres Barboza </t>
  </si>
  <si>
    <t xml:space="preserve">Entregado el 26/06/2025 a Andres Barboza </t>
  </si>
  <si>
    <t xml:space="preserve">Entregado el 30/06/2025 a Andres Barboza </t>
  </si>
  <si>
    <t>ESTE MES SE ABONARON TODAS LAS FACTURAS POR VENTANILLA</t>
  </si>
  <si>
    <t xml:space="preserve">SE RENOVO EL CERTIFICADO UNICO DE BPS DE SARCET </t>
  </si>
  <si>
    <t>UTE OFICINA IBERICA $23136  CUENTA 7865551915</t>
  </si>
  <si>
    <t>BSE: SARCET $5161</t>
  </si>
  <si>
    <t xml:space="preserve">BSE: AGICOR $27480 </t>
  </si>
  <si>
    <t>UTE: OF VENTAS GOLDEN RISE $3411</t>
  </si>
  <si>
    <t>UTE DIAMOND $54849</t>
  </si>
  <si>
    <t>OSE  STAND BY (BAR) $4260</t>
  </si>
  <si>
    <t>RECORDAR FACTURA DE SISNET 1 DIA ANTES O SEA 14/07/2025 $7741</t>
  </si>
  <si>
    <t>15:00 REUNION SALA DE JUNTAS. VIENE MARTIN CON UN CLIENTE</t>
  </si>
  <si>
    <t>AVISADO el 01/07/2025 a Andres Barboza  AUN NO SE ABONO</t>
  </si>
  <si>
    <t xml:space="preserve">Entregado el 01/07/2025 a Andres Barboza </t>
  </si>
  <si>
    <t xml:space="preserve">Entregado el 02/07/2025 a Andres Barboza </t>
  </si>
  <si>
    <t>AVISADO el 03/07/2025 a Andres Barboza  AUN NO SE ABONO</t>
  </si>
  <si>
    <t xml:space="preserve">Entregado el 0/07/2025 a Andres Barboza </t>
  </si>
  <si>
    <t>REVISAR SUCIVE PATENTES DE RODADOS POR CUOTA Y MULTAS QUE VENCEN 1 DIA ANTES QUE VENCEN EL 21/7/2025</t>
  </si>
  <si>
    <t>Amarras $33728 vence hoy  15/7/2025</t>
  </si>
  <si>
    <t>CHEQUEA AMARRAS Y AVISAR 1 DIA ANTES</t>
  </si>
  <si>
    <t>G-SOFT STAND BY $617</t>
  </si>
  <si>
    <t>Entregado el 07/07/2025 a WILLIAN YA SE ABONO</t>
  </si>
  <si>
    <t>NO LLEGO EL CLIENTE Y MARTIN SE RETIRO</t>
  </si>
  <si>
    <t>Solicitar recibo y factura por cheque 1 nº13996706 $400.000 pilotera VIERMOND</t>
  </si>
  <si>
    <t>OSE DIAMOND $11966</t>
  </si>
  <si>
    <t>Mes 6</t>
  </si>
  <si>
    <t>CUOTA 36</t>
  </si>
  <si>
    <t>CUOTA 19</t>
  </si>
  <si>
    <t>se le aviso a Patricia por reclamo de recibo y factura porque ella riene el contacto de Rosa</t>
  </si>
  <si>
    <t>vence 10/7/2025</t>
  </si>
  <si>
    <t>vence 21/7/2025</t>
  </si>
  <si>
    <t>vence 22/7/2025</t>
  </si>
  <si>
    <t>Junio 2025</t>
  </si>
  <si>
    <t>Julio2025</t>
  </si>
  <si>
    <t>se le envio mensajes a cristian el hijo  ya envio factura y recibo</t>
  </si>
  <si>
    <t>ANTEL OF VENTAS GEMINAR $11874 se pago  pero rechequear por el monto toal</t>
  </si>
  <si>
    <t xml:space="preserve">AGUAMUNDO </t>
  </si>
  <si>
    <t>VIERMOND</t>
  </si>
  <si>
    <t xml:space="preserve">BPS JUNIO 2025 </t>
  </si>
  <si>
    <t>Chequeo manual</t>
  </si>
  <si>
    <t>C/Formula</t>
  </si>
  <si>
    <t>diferencia</t>
  </si>
  <si>
    <t>vencido</t>
  </si>
  <si>
    <t>GEMINAR IND Y COMERCIO</t>
  </si>
  <si>
    <t xml:space="preserve">ANTEL GALPON LA FORTUNA $2245 </t>
  </si>
  <si>
    <t>Entregado el 09/07/2025 a WILLIAN YA SE ABONO</t>
  </si>
  <si>
    <t>SE LE AVISO A WILLIAN PERO NO SABE CUANDO LO VA A ABONAR POR TANTO NO SE EMITIO FACTURA.</t>
  </si>
  <si>
    <t>REUNION CON JORGE CRONER DE RARA PUBLICIDAD.</t>
  </si>
  <si>
    <t>Reunion concretada 16/7/2025 11:00</t>
  </si>
  <si>
    <t>OBRA:</t>
  </si>
  <si>
    <t>BEVERLY HILLS</t>
  </si>
  <si>
    <t>AGENDA AGOSTO 2025</t>
  </si>
  <si>
    <t xml:space="preserve">UTE GALPON LA FORTUNA $6813 </t>
  </si>
  <si>
    <t>BSE: GEMINAR $124 Agicor $45.233 sarcet $7899 total:$53256</t>
  </si>
  <si>
    <t>POLIZA DE SEGURO GOLDEN RISE U$D2597 ( AUN PENDIENTE MES PASADO JUNIO 2025) SE AVISO MAS DE UNA VEZ QUEDARON DE HACER CHEQUES</t>
  </si>
  <si>
    <t>Se recalamo a didier y sergio pero aun ono tenemos novedades</t>
  </si>
  <si>
    <t>pendiente de pago , se aviso a willian pero no sabemos si pago</t>
  </si>
  <si>
    <t>Boleto de Dgi convenio 1 sarcet cupota 19 $62388</t>
  </si>
  <si>
    <t>se envia informacion por Wapp y se avisa en persona</t>
  </si>
  <si>
    <t>12:30 REUNION FIRMA DE BOLETO SALA DE JUNTAS</t>
  </si>
  <si>
    <t>16:00 REUNION FIRMA DE BOLETO SALA DE JUNTAS</t>
  </si>
  <si>
    <t>BOLETO DE DGI MENSUALIDAD DE DOKIDAN</t>
  </si>
  <si>
    <t>BOLETO DE DGI CONVENIO CONVENIO SARCET CONVENIO 2 CUOTA 10 $44765</t>
  </si>
  <si>
    <t>PUNTA TRACKING SE DEBEN 2 MESES $9081</t>
  </si>
  <si>
    <t>BOLETO DE DGI CONVENIO DOKIDAN ULTIMA CUOTA 36 $121774</t>
  </si>
  <si>
    <t>UTE B.H 11611 $2048</t>
  </si>
  <si>
    <t>UTE STANS BY $5246</t>
  </si>
  <si>
    <t>POLIZA DE SEGURO KANGOO RENAULT CUOTA 2/2 $11697,) VENCE 27/7/2025 EN CASO DE NO HABER PAGO RECORDAR ESTE DIA</t>
  </si>
  <si>
    <t>RECIBO Y FACTURA POR CHEQUE DE VIERMOND Nº13 990707 EMISION 20/6/2025 COBRO 27/7/2025 $400.000 (PATI CON ROSA)</t>
  </si>
  <si>
    <t>OSE BH.11611 1242</t>
  </si>
  <si>
    <t>OSE OF DE VENTAS GEMINAR GOLDEN RISE $805</t>
  </si>
  <si>
    <t>CONTRIBUCION INMOBILIARIA CONVENIO PILAR CALIZ CUOTA 5/24 $25968</t>
  </si>
  <si>
    <t>RECLAMAR RECIBO Y FACTURA POR CHEQUE (2) Nº73 103443 u$d3144 (SALDO ANCAP- JORGE TECHERA) (ACUALUNA)</t>
  </si>
  <si>
    <t>RECLAMAR CHEQUE (3)  PILOTERA VIERMOND º13 990708 $400.000 (PATI CON ROSA)</t>
  </si>
  <si>
    <t>RECLAMAR RECIBO Y FACTURA POR CHEQUE Nº 72827288 U$D9700 (RETROEXCAVADORA)</t>
  </si>
  <si>
    <t>POLIZA DE SEGURO STAND BY u$d234 CUOTA 6/6</t>
  </si>
  <si>
    <t>POLIZA DE SEGURO GALPON LA FORTUNA u$d 500 CUOTA 4/6</t>
  </si>
  <si>
    <t>RECLAMAR CHEQUE (4)  PILOTERA VIERMOND º13 990709 $400.000 (PATI CON ROSA)</t>
  </si>
  <si>
    <t>RECLAMAR RECIBO Y FACTURA POR CHEQUE Nº 72827289 U$D9700 (RETROEXCAVADORA)</t>
  </si>
  <si>
    <t>CONVENIO PILAR CALIZ CONTRIBUCION INMOBILIARIA $25968 CUOTA 6/24 VENCE EL 30/8</t>
  </si>
  <si>
    <t>OSE OF IBERICA: $11743</t>
  </si>
  <si>
    <t>solo se paso el internet a nOmbre de geminar ,el telefono no!</t>
  </si>
  <si>
    <t>EMPLEADO</t>
  </si>
  <si>
    <t>DOCUMENTO</t>
  </si>
  <si>
    <t>INGRESO</t>
  </si>
  <si>
    <t>EGRESO</t>
  </si>
  <si>
    <t>JOSE PEDRO MOLINA DIAZ</t>
  </si>
  <si>
    <t>3.519.270-5</t>
  </si>
  <si>
    <t>AGICOR  TALLER ANCAP</t>
  </si>
  <si>
    <t>GLAUBER DE LOS SANTOS LEAL</t>
  </si>
  <si>
    <t>AGICOR   ANCAP</t>
  </si>
  <si>
    <t>JONATHAN SILVA GALLO</t>
  </si>
  <si>
    <t>5.549.151-5</t>
  </si>
  <si>
    <t>CARLOS FERNANDO CABRERA</t>
  </si>
  <si>
    <t>NICOLAS GUADALUPE SANCHEZ</t>
  </si>
  <si>
    <t>Mª ALEXANDRA CHAPARRO</t>
  </si>
  <si>
    <t xml:space="preserve">LUCIANO AGUSTIN VEGGIA </t>
  </si>
  <si>
    <t>DAMIAN RAMOS CASTILLOS</t>
  </si>
  <si>
    <t xml:space="preserve">ALAN NICOLAS OLIVERA </t>
  </si>
  <si>
    <t>JOSELO RAFAEL RODRIGUEZ</t>
  </si>
  <si>
    <t>ROBERTO RAMOS JUVENCIO</t>
  </si>
  <si>
    <t xml:space="preserve">GUSTAVO JAVIER GARAY </t>
  </si>
  <si>
    <t>HECTOR GUSTAVO RAMOS TELEZ</t>
  </si>
  <si>
    <t>5.518.917-6</t>
  </si>
  <si>
    <t>WALTER DANIEL SILVA CORREA</t>
  </si>
  <si>
    <t>AGICOR ANCAP</t>
  </si>
  <si>
    <t xml:space="preserve">JAVIER LEONARDO SOSA </t>
  </si>
  <si>
    <t>DENIS SOSA RODRIGUEZ</t>
  </si>
  <si>
    <t>5.430.598-1</t>
  </si>
  <si>
    <t>S/I</t>
  </si>
  <si>
    <t>MIGUEL SODANO RETAMAR</t>
  </si>
  <si>
    <t>YONATHAN RIOS</t>
  </si>
  <si>
    <t>REINGRESO</t>
  </si>
  <si>
    <t>BRIAN EZEQUIEL ABREU</t>
  </si>
  <si>
    <t>EZEQUIEL PASTORINO CIFUENTES</t>
  </si>
  <si>
    <t>ORLIENY ULLOA OCAÑA</t>
  </si>
  <si>
    <t xml:space="preserve">YASMANI MILIAN </t>
  </si>
  <si>
    <t>6.388.419-8</t>
  </si>
  <si>
    <t>ROBERTO SEBASTIAN ARISTARAN</t>
  </si>
  <si>
    <t>GEMINAR - GOLDEN RISE</t>
  </si>
  <si>
    <t>SARCET- HOSPITAL</t>
  </si>
  <si>
    <t>JORGE ARISTARAN</t>
  </si>
  <si>
    <t>JONATHAN PASTORINO CIFUENTES</t>
  </si>
  <si>
    <t>22/4//2025</t>
  </si>
  <si>
    <t>MARCOS MALAGAMBA</t>
  </si>
  <si>
    <t>SARCET- DIAMOND</t>
  </si>
  <si>
    <t>WALTER TABEIRA CORREA</t>
  </si>
  <si>
    <t>ROBERT DARIO APARICIO</t>
  </si>
  <si>
    <t>DIEGO SILVA SERRON</t>
  </si>
  <si>
    <t>5.023.393-6</t>
  </si>
  <si>
    <t>4.972.976-2</t>
  </si>
  <si>
    <t>YERARD  CANEPA ROSAS</t>
  </si>
  <si>
    <t>CONO VIA RODRIGUEZ</t>
  </si>
  <si>
    <t>4.721.169-6</t>
  </si>
  <si>
    <t>LEONARDO CORREA ALVEZ</t>
  </si>
  <si>
    <t>PABLO JORGE SOTELO</t>
  </si>
  <si>
    <t>4.280.085-6</t>
  </si>
  <si>
    <t>RAELUT- GALPON LA FORTUNA</t>
  </si>
  <si>
    <t>AGICOR- LA FORTUNA GALPON</t>
  </si>
  <si>
    <t>JEANI GONZALEZ ACOSTA MAGALLAN</t>
  </si>
  <si>
    <t>5.282.949-2</t>
  </si>
  <si>
    <t>RAELUT - BEVERLY HILLS</t>
  </si>
  <si>
    <t>ultima actualizacion no se realizo efecto de pago correspondiente y sigue sumando recargo controlado hoy 23/7/2025</t>
  </si>
  <si>
    <t>willian decidio no abonar las facturas por internet</t>
  </si>
  <si>
    <t>lo ve despues</t>
  </si>
  <si>
    <t>avisar a Andres</t>
  </si>
  <si>
    <t>Entregado el 15/07/2025 a WILLIAN YA SE ABONO 23/7/2025</t>
  </si>
  <si>
    <t>Entregado el 17/07/2025 a WILLIAN YA SE ABONO 21/7/2025</t>
  </si>
  <si>
    <t xml:space="preserve">pendiente de pago , se aviso a willian y a Andres </t>
  </si>
  <si>
    <t>pago se termino el comvenio de dokidan</t>
  </si>
  <si>
    <t>AGOSTO 2025</t>
  </si>
  <si>
    <t>TOTAL $16.155</t>
  </si>
  <si>
    <t>OSE: GALPON LA FORTUNA $3404</t>
  </si>
  <si>
    <t>vence 23/7/2025</t>
  </si>
  <si>
    <t>FINALIZO</t>
  </si>
  <si>
    <t>CONVENIO</t>
  </si>
  <si>
    <t>ULTIMA CUOTA</t>
  </si>
  <si>
    <t xml:space="preserve">DURTEX ICOSA </t>
  </si>
  <si>
    <t>PARA BALANCE ANUAL</t>
  </si>
  <si>
    <t>$1852 PAGO 23/7/2025</t>
  </si>
  <si>
    <t>aguardando</t>
  </si>
  <si>
    <t>recibo de pago</t>
  </si>
  <si>
    <t>Andres Barboza</t>
  </si>
  <si>
    <t>se abono boleto de dgi personal de Andres Barboza (multas y recargos 2022) $30.505</t>
  </si>
  <si>
    <t>OF VENTAS (GEMINAR) rut 219590780011 CASA QUINCHO NUEVA CUENTA</t>
  </si>
  <si>
    <t xml:space="preserve">ANTEL: OF VENTAS GOLDEN RISE $3626 </t>
  </si>
  <si>
    <t>13:00hrs REUNION FIRMA DE BOLETO DE RESERVA/ COMPROMISO DE VENTA GOLDEN RISE 608 SALA DE JUNTAS</t>
  </si>
  <si>
    <t>ultima actualizacion no se realizo efecto de pago correspondiente y sigue sumando recargo controlado hoy 29/7/2025</t>
  </si>
  <si>
    <t>PAGO 2 cuotas ($12816,45)</t>
  </si>
  <si>
    <t>PAGO CUOTAS 2/2 $14241,93</t>
  </si>
  <si>
    <t>PAGO 3 CUOTAS DE $7972,60</t>
  </si>
  <si>
    <t>PAGO 2 CUOTAS DE $26378 1 DE $27178,66</t>
  </si>
  <si>
    <t>y</t>
  </si>
  <si>
    <t>SE RECLAMO</t>
  </si>
  <si>
    <t>SE ENVIO WATHSAPP A SERGIO Y DIDIER DE PERTILCO PARA QUE ENVIEN FACTURA</t>
  </si>
  <si>
    <t>ENERO 1ERA</t>
  </si>
  <si>
    <t>ENERO 2DA</t>
  </si>
  <si>
    <t>FEBRERO 1RA</t>
  </si>
  <si>
    <t>FEBRERO 2DA</t>
  </si>
  <si>
    <t>MARZO 1ERA</t>
  </si>
  <si>
    <t>MARZO 2DA</t>
  </si>
  <si>
    <t>ABRIL 1RA</t>
  </si>
  <si>
    <t>ABRIL 2DA</t>
  </si>
  <si>
    <t>MAYO 1ERA</t>
  </si>
  <si>
    <t>MAYO 2DA</t>
  </si>
  <si>
    <t>JUNIO 1RA</t>
  </si>
  <si>
    <t>AGUINALDO</t>
  </si>
  <si>
    <t>JUNIO 2DA</t>
  </si>
  <si>
    <t xml:space="preserve"> JULIO 1RA</t>
  </si>
  <si>
    <t>JULOP 2DA</t>
  </si>
  <si>
    <t>AGOSTO 1RA</t>
  </si>
  <si>
    <t>AGOSTO 2DA</t>
  </si>
  <si>
    <t>SEPTIEMBRE 1RA</t>
  </si>
  <si>
    <t>SEPTIEMBRE 2DA</t>
  </si>
  <si>
    <t>RECIBOS POR QUINCENAS.</t>
  </si>
  <si>
    <t>RE INGRESO</t>
  </si>
  <si>
    <t>SI- FIRMADO</t>
  </si>
  <si>
    <t>RELIQUIDACION ABRIL 1ERA</t>
  </si>
  <si>
    <t>FERIADO 1/5/2025</t>
  </si>
  <si>
    <t>Sodano Retamar Jose Miguel (SEGURO DE PARO 29/9/2025)</t>
  </si>
  <si>
    <t>RIOS BERCEL STIBEN YONATHAN (SEGURO DE PARO 29/9/2025)</t>
  </si>
  <si>
    <t>OBRA GEMINAR</t>
  </si>
  <si>
    <t>CHIAPPA FAGUNDEZ CANDELA ALFONSINA</t>
  </si>
  <si>
    <t>SUELDO JUNIO</t>
  </si>
  <si>
    <t>Alexis Damir APARICIO PEZZOLO</t>
  </si>
  <si>
    <t>SUELDO ENERO</t>
  </si>
  <si>
    <t>SUELDO FEBRERO</t>
  </si>
  <si>
    <t>RODRIGUE ZIGNACIO JOSELO RAFAEL</t>
  </si>
  <si>
    <t>SILVA MOITIÑO CRISTIAN ANTONIO</t>
  </si>
  <si>
    <t>OBRA BELEVRLY HILLS</t>
  </si>
  <si>
    <t>STRADIVARIUS (AGICOR CUADRILLA)</t>
  </si>
  <si>
    <t>GAUDI (AGICOR CUADRILLA)</t>
  </si>
  <si>
    <t>DIAMOND (SARCET)</t>
  </si>
  <si>
    <t>FALTA</t>
  </si>
  <si>
    <t>CASURIAGA DUARTE EDUARDO MIGUEL</t>
  </si>
  <si>
    <t>GAMA DE SOUZA LEAL KEVIN WILLIAM</t>
  </si>
  <si>
    <t>GUTIERREZ MARTINEZ WILSON DARIO</t>
  </si>
  <si>
    <t>ultima actualizacion no se realizo efecto de pago correspondiente y sigue sumando recargo controlado hoy 01/08/2025</t>
  </si>
  <si>
    <t xml:space="preserve">Entregado el 01/08/2025 a Andres Barboza </t>
  </si>
  <si>
    <r>
      <rPr>
        <sz val="11"/>
        <color theme="1"/>
        <rFont val="Calibri"/>
        <family val="2"/>
        <scheme val="minor"/>
      </rPr>
      <t>NOLBERTO FEDERICO QUINTANA PER</t>
    </r>
    <r>
      <rPr>
        <sz val="11"/>
        <color theme="1"/>
        <rFont val="Calibri"/>
        <family val="2"/>
        <scheme val="minor"/>
      </rPr>
      <t>LA</t>
    </r>
  </si>
  <si>
    <t>RICHAR OMAR BERRUTHE REINA</t>
  </si>
  <si>
    <t>13:00hrs REUNION FIRMA WILLIAN CON INMOBILIARIA MAERKET DEL ESTE ,SALA DE JUNTAS</t>
  </si>
  <si>
    <t>G-SOFT STAND BY (Bar) $617 PAGAR HOY ANTES DE VENCER</t>
  </si>
  <si>
    <t>G-SOFT STAND BY (Bar) $617 VENCE HOY PERO PAGAR ANTES</t>
  </si>
  <si>
    <t>BOLETO DE DGI CONVENIO MANZITEC CUOTA 20 $112207</t>
  </si>
  <si>
    <t>Revisar amarrar ( SE DEBEN EL MES DE JULIO )</t>
  </si>
  <si>
    <t>BOLETO DE DGI CONVENIO 1 SACERT CUOTA 20 $62388</t>
  </si>
  <si>
    <t>BOLETO DE DGI CONVENIO 2 SACERT CUOTA 11 $44765</t>
  </si>
  <si>
    <t>ANCAP/TALLER/ AGICOR IND Y COMERCIO / CONSTRUCCION</t>
  </si>
  <si>
    <t>SEGURO DE PARO</t>
  </si>
  <si>
    <t>BENAVIDES MARRERO OSMANI</t>
  </si>
  <si>
    <t>BRITOS NAHUEL</t>
  </si>
  <si>
    <t>CABRERA RODRIGO JAVIER</t>
  </si>
  <si>
    <t>CLAVIJO ASTRNGO ANGEL LEONARDO</t>
  </si>
  <si>
    <t>FERNANDEZ YUNESKI</t>
  </si>
  <si>
    <t>GARCIA DE LOS SANTOS JUNIOR FABRICIO</t>
  </si>
  <si>
    <t>GARAY SALINAS YESICA AURORA</t>
  </si>
  <si>
    <t>ROMERO ALEXANDER</t>
  </si>
  <si>
    <t xml:space="preserve">Entregado el 06/08/2025 a Andres Barboza </t>
  </si>
  <si>
    <t>RESUELTO</t>
  </si>
  <si>
    <t>OSE STANS BY $3914 CUENTA 35547328</t>
  </si>
  <si>
    <t>UTE DIAMOND $68008 CUENTA 3646391346</t>
  </si>
  <si>
    <t>AGENDA SEPTIEMBRE 2025</t>
  </si>
  <si>
    <t>se abono en la jornada del 05/08/2025 pàgo Andres Barboza.</t>
  </si>
  <si>
    <t>ESTA FACTURA DE AMARRAS ES DE AGOSTO 2025 AUN NO VENCIO PERO SE DEBE- WILLIAN VENDIO EL BARCO VER QUIEN PAGA.</t>
  </si>
  <si>
    <t>5.790.683-3</t>
  </si>
  <si>
    <t>3.599.946-4</t>
  </si>
  <si>
    <t>5.203.987-5</t>
  </si>
  <si>
    <t>GEMINAR S.A GOLDEN RISE</t>
  </si>
  <si>
    <t>OSE DIAMOND $10902 CUENTA 36774178</t>
  </si>
  <si>
    <t xml:space="preserve">BPS JULIO 2025 </t>
  </si>
  <si>
    <t>JULIO 2DA</t>
  </si>
  <si>
    <t>Agosto 2025</t>
  </si>
  <si>
    <t xml:space="preserve"> $62388 </t>
  </si>
  <si>
    <t xml:space="preserve"> $44765</t>
  </si>
  <si>
    <t>mes 7</t>
  </si>
  <si>
    <t>vto 26/8/2025</t>
  </si>
  <si>
    <t>vto 22/8/2025</t>
  </si>
  <si>
    <t>CUOTA 20</t>
  </si>
  <si>
    <t xml:space="preserve">Entregado el 08/08/2025 a Andres Barboza </t>
  </si>
  <si>
    <t xml:space="preserve">Entregado el 09/08/2025 a Andres Barboza </t>
  </si>
  <si>
    <t xml:space="preserve">Entregado el 10/08/2025 a Andres Barboza </t>
  </si>
  <si>
    <t xml:space="preserve">Entregado el 11/08/2025 a Andres Barboza </t>
  </si>
  <si>
    <t xml:space="preserve">Entregado el 12/08/2025 a Andres Barboza </t>
  </si>
  <si>
    <t>REUNION 10:00 EN HOSPITAL MALDONADO ( WILLIAN)</t>
  </si>
  <si>
    <t>UTE STAND BY $5679 vence 27/8/2025</t>
  </si>
  <si>
    <t>Aparicio Pezzolo Roberto Dario</t>
  </si>
  <si>
    <t>SI- Firmado</t>
  </si>
  <si>
    <t xml:space="preserve">SUELDO ENERO </t>
  </si>
  <si>
    <t>Pastorino Benitez Camilo Ernesto</t>
  </si>
  <si>
    <t>SUELDO MARZO</t>
  </si>
  <si>
    <t>Pastorino Cifuentes Ezequiel Nicolas</t>
  </si>
  <si>
    <t>Pastorino Cifuentes Jonathan Ademar</t>
  </si>
  <si>
    <t>Pastorino Cifuentes David Tomas</t>
  </si>
  <si>
    <t>Ramos Juevencio Roberto Lorenzo</t>
  </si>
  <si>
    <t>Tabeira Correa Walter Daniel</t>
  </si>
  <si>
    <t>BERRUTHE REINA RICHAR OMAR</t>
  </si>
  <si>
    <t>QUINTANA PERLA NORBERTO FEDERICO</t>
  </si>
  <si>
    <t>ARICHICHU SEQUEIRA EDUARDO FABIAN</t>
  </si>
  <si>
    <t>11/8/20525</t>
  </si>
  <si>
    <t>SI-FIRMADO</t>
  </si>
  <si>
    <t>APARICIO PEZZOLO HERNAN ESMIR</t>
  </si>
  <si>
    <t>RODRIGUE IGNACIO JOSELO RAFAEL</t>
  </si>
  <si>
    <t>sin novedades</t>
  </si>
  <si>
    <t>se pago moldes ruibal $8339 guillermo canen buzos polares $5490 y Timbres ,geminar,contrumil y manzitecde bps $1300</t>
  </si>
  <si>
    <t>se envio todo por wapp a Andres. Se pago todo</t>
  </si>
  <si>
    <t>AGUARDANDO POR ADRINA  A VER QUE LE CONTESTARON</t>
  </si>
  <si>
    <t>se le envio bps a Andres (73.392) Aporte de hospital, aporte de gemionar, fondo de geminar,fondo de hospital y fondo metal se recordo tamb id digital</t>
  </si>
  <si>
    <t>UTE GEMINAR $2371 CUENTA 2934275177</t>
  </si>
  <si>
    <t xml:space="preserve">Entregado el 18/08/2025 a Andres Barboza </t>
  </si>
  <si>
    <t>SE LE ENTREGATRON ALGUNAS FACTURAS DE BPS</t>
  </si>
  <si>
    <t>PAGO 11/8/2025</t>
  </si>
  <si>
    <t>HOSTING DE EUROMAX $2478 AVISAR ANTES VENCE 21/8/2025 PAGO 11/8/2025</t>
  </si>
  <si>
    <t>BOLETO DE DGI mensualidad DOKIDAN $3088</t>
  </si>
  <si>
    <t>ANTEL: STAND BY $2358 CUENTA 13051401000261</t>
  </si>
  <si>
    <t>ANTEL: OF IBERICA $8503 CUENTA 22004730000148</t>
  </si>
  <si>
    <t>ANTEL: GALPON LA FORTUNA $1675 CUENTA 24033527000189</t>
  </si>
  <si>
    <t>OSE: BEVERLY  HILLS $882 CUENTA 40197622</t>
  </si>
  <si>
    <t>OSE: EX QUINCHO $855 CUENTA 41928007</t>
  </si>
  <si>
    <t>UTE: BEVERLY HILLS $2054 CUENTA 9493833232</t>
  </si>
  <si>
    <t>Mensualidades de DGI</t>
  </si>
  <si>
    <t>GEMINAR $100.702</t>
  </si>
  <si>
    <t>AGICOR $41.670</t>
  </si>
  <si>
    <t>SARCET $32.9041</t>
  </si>
  <si>
    <t>DAMERTUR $2230</t>
  </si>
  <si>
    <t>RAELUT $5906</t>
  </si>
  <si>
    <t>MANZITEC $41752</t>
  </si>
  <si>
    <t>DURTEX $2230</t>
  </si>
  <si>
    <t>TOTAL: $523.531</t>
  </si>
  <si>
    <t>POLIZA DE SEGURO DE GOLDEN RISE u$d2597 CUOTA 7/15</t>
  </si>
  <si>
    <t>SOLICITAR RECIBO Y FACTURA POR PILOTERA VIERMOND CHEQUE Nº 5 (Nº13-990710) $400.00 FECHA DE COBRO 8/9/2025</t>
  </si>
  <si>
    <t>PATI RESUELVE CON ROSA. /FACTURAN CADA 15 DIAS)</t>
  </si>
  <si>
    <t>RECLAMAR RECIBO Y FACTURA POR SALDO ANCAP ( SANITARIA AQUALUNA) CHEQUE NUMERO 3 U$D 3144</t>
  </si>
  <si>
    <t>AVISAR ANTES DE POLIZA DE SEGURO DE GALPON LAN FORTUNA U$D 500</t>
  </si>
  <si>
    <t>RECLAMAR RECIBO Y FACTURA POR CERTIFICADO 3 DE HOSPITAL SARCET. CHEQUE Nº79-200218 U$D2215 EMITIDO 27/6/2025</t>
  </si>
  <si>
    <t>SOLICITAR FACTURA POR PILOTERA VIERMOND CHEQUE Nº 6 (Nº13-990711) $400.00 FECHA DE COBRO 24/9/2025</t>
  </si>
  <si>
    <t>CONVENIO CONTRIBUCION INMOBILIARIA PILAR CALIZ CUOTA 7/24 $25968</t>
  </si>
  <si>
    <t>NUÑEZ TEXEIRA HUGO ARIEL</t>
  </si>
  <si>
    <t>ANTHONY BRAIAN CABRERA ALBA</t>
  </si>
  <si>
    <t>5.428.629-4</t>
  </si>
  <si>
    <t>CABRERA ALBA ANTHONY BRAIAN</t>
  </si>
  <si>
    <t>2.934.056-4</t>
  </si>
  <si>
    <t>GOLDEN RISE CONSTRUCCION</t>
  </si>
  <si>
    <t xml:space="preserve">OSE: OFICINA IBERICA $11363 </t>
  </si>
  <si>
    <t xml:space="preserve">ARISTARAN SAN MARTIN CARLOS AGUSTIN </t>
  </si>
  <si>
    <t>CONTRATO A TERMINO</t>
  </si>
  <si>
    <t>BAEZ SUAREZ OSCAR GERMAN</t>
  </si>
  <si>
    <t>5.466.443-6</t>
  </si>
  <si>
    <t>VITANCURT VELAZQUEZ LEONARDO MICHEL</t>
  </si>
  <si>
    <t>CUOTA 20 pago</t>
  </si>
  <si>
    <t>vence 19/8/2025</t>
  </si>
  <si>
    <t>vence 11/8/2025</t>
  </si>
  <si>
    <t>vence 22/8/2025</t>
  </si>
  <si>
    <t>se entrego a andres</t>
  </si>
  <si>
    <t>SEPTIEMBRE 2025</t>
  </si>
  <si>
    <t>5.201.008-3</t>
  </si>
  <si>
    <t>5.356.411-0</t>
  </si>
  <si>
    <t>4.766.541-3</t>
  </si>
  <si>
    <t>UTE GALPON LA FORTUNA $6220 CUENTA 8298104548</t>
  </si>
  <si>
    <t>TALLER ANCAP</t>
  </si>
  <si>
    <t>GEMINAR S.A</t>
  </si>
  <si>
    <t>$1980</t>
  </si>
  <si>
    <t>SUELDO Y LIQ FINAL</t>
  </si>
  <si>
    <t>BARRAGAN DE MAGIO HECTOR SEBASTIAN</t>
  </si>
  <si>
    <t>$</t>
  </si>
  <si>
    <t>U$D</t>
  </si>
  <si>
    <t>LUISSI</t>
  </si>
  <si>
    <t>ASEGULAB</t>
  </si>
  <si>
    <t>SILVA MOITIÑO CRISTAN ANTONIO</t>
  </si>
  <si>
    <t>CONTRATO A TERMINO - INGRESO 21/7/2025</t>
  </si>
  <si>
    <t>CONTRATO A TERMINO - INGRESO 1/8/2025</t>
  </si>
  <si>
    <t>CONTRATO TEMPORAL - IGRESO 1/8/2025</t>
  </si>
  <si>
    <t xml:space="preserve">Entregado el 20/08/2025 a Andres Barboza </t>
  </si>
  <si>
    <t>hoy vencia hostign euromax pero se abono el 11/8/2025</t>
  </si>
  <si>
    <t>SE LE ENTREGAORN ALGUNAS FACT DE BPS que vencian hoy y que eran de poco monto.</t>
  </si>
  <si>
    <t>ACTUALIZACION DE AMARRAS, PORQUE WILLIAN LO VENDIO A SONI PERO SU SECRETARIA NO HA HECHO EFECTO DE PAGO, AVISAR A ANDRES POR ESTO.</t>
  </si>
  <si>
    <t>MANZITEC 217692040010</t>
  </si>
  <si>
    <t>SARCET 218816070011</t>
  </si>
  <si>
    <t>DOKIDAN 217614060017</t>
  </si>
  <si>
    <t>Convenio</t>
  </si>
  <si>
    <t>Convenio 1</t>
  </si>
  <si>
    <t>Convenio 2</t>
  </si>
  <si>
    <t>Cuota</t>
  </si>
  <si>
    <t>Vencimiento</t>
  </si>
  <si>
    <t>Monto</t>
  </si>
  <si>
    <t>Pago realizado</t>
  </si>
  <si>
    <t>ok, pagaron MyR</t>
  </si>
  <si>
    <t>OSE: GALPON LA FORTUNA $3579 VENCE 1/9/2025</t>
  </si>
  <si>
    <t>BSE: GEMINAR $333 Agicor $35291 Sarcet $4779 total:$40.403</t>
  </si>
  <si>
    <t>PAGO 11/7</t>
  </si>
  <si>
    <t>PAGO 11/8</t>
  </si>
  <si>
    <t xml:space="preserve">5384  OBRA DIAMOND 5238,00  </t>
  </si>
  <si>
    <t xml:space="preserve">5495 LA FORTUNA 3492,00  </t>
  </si>
  <si>
    <t xml:space="preserve">4281 OFICINA 3492,00 </t>
  </si>
  <si>
    <t xml:space="preserve">5151 STAND BY 3492,00  </t>
  </si>
  <si>
    <t xml:space="preserve">5384  OBRA DIAMOND 5238,00 </t>
  </si>
  <si>
    <t xml:space="preserve">4281 OFICINA 3492,00  </t>
  </si>
  <si>
    <t>Aristaran Sosa Jorge Adrian</t>
  </si>
  <si>
    <t>Aristaran Sosa Roberto Sebastian</t>
  </si>
  <si>
    <t>Hoy vence hosting  (euromax) pagar antes almenos 10 dias para enviar pago $3228,12</t>
  </si>
  <si>
    <t xml:space="preserve">Entregado el 22/08/2025 a Andres Barboza </t>
  </si>
  <si>
    <t>Hoy entregamos a andreshosting golden rise por renovacion $120,78 (anualidad)</t>
  </si>
  <si>
    <t>SE AVISO A ANDRES BARBOZA 26/8/2025 NO SE LEVO NADA, ENVIO TODO POR WAPP (FOTO)</t>
  </si>
  <si>
    <t>SE AVISO A ANDRES BARBOZA 26/8/2025 ENVIO TODO POR WAPP (FOTO) y se entrego en mano</t>
  </si>
  <si>
    <t>SE AVISO A ANDRES BARBOZA 26/8/2025 NO SE LlEVO NADA, ENVIO TODO POR WAPP (FOTO)</t>
  </si>
  <si>
    <t>PUNTA TRAKING $4459 (pago)</t>
  </si>
  <si>
    <t>BOLETO DE DGI CONVENIO 1 SARCET CUOTA 21 $62388</t>
  </si>
  <si>
    <t>BOLETO DE DGI CONVENIO MANZITEC $112,207 CUOTA 21</t>
  </si>
  <si>
    <t>BOLETO DE DGI CONVENIO 2 SARCET CUOTA 12 $44765</t>
  </si>
  <si>
    <t>CLAVIJO TECHERA MARIO RAUL</t>
  </si>
  <si>
    <t>DASTER IBARRA ALEXIS RODRIGO</t>
  </si>
  <si>
    <t>GARAY SALINAS LUIS AGUSTIN</t>
  </si>
  <si>
    <t xml:space="preserve">FALTA </t>
  </si>
  <si>
    <t>GARCIA CASURIAGA DANY GUALBERTO</t>
  </si>
  <si>
    <t>RIOS BARCEL YONATHAN STIBEN</t>
  </si>
  <si>
    <t>Pesca Cifuentes David Tomas</t>
  </si>
  <si>
    <t>PAGO ANUAL</t>
  </si>
  <si>
    <t xml:space="preserve">Entregado el 01/9/2025 a Andres Barboza </t>
  </si>
  <si>
    <t xml:space="preserve">Entregado el 27/8/2025 a Andres Barboza </t>
  </si>
  <si>
    <t xml:space="preserve">Avisado 29/8/2025 a Andres Barboza </t>
  </si>
  <si>
    <t>Andres solo va apagar el mas atrasado el mes de Julio o sea cuota 6/15</t>
  </si>
  <si>
    <t>hoy se entregan cardio movil de  Ancap, hospital y beverly hills. MECHAR FACTURAS DE Cardiomovil $5091</t>
  </si>
  <si>
    <t>Se abono mensualidad de geminar mes de agosto pero fuera de fecha , aghora se solicito boleto de multas y recargos el cual enviaron pero no tiene vencimiento $19018. se lo entregue hoy a Andres barboza para que pague.</t>
  </si>
  <si>
    <t>UTE OFICINA IBERICA $30641 + $24476 = $55117 CUENTA 7865551915</t>
  </si>
  <si>
    <t>4281 OFICINA $960 (cambio de pilas)</t>
  </si>
  <si>
    <t>TOTAL $17.115</t>
  </si>
  <si>
    <t>Hoy vence hosting golden rise por renovacion $120,78 (anualidad) ya se abono</t>
  </si>
  <si>
    <t>UTE DIAMOND $53104 CUENTA 3646391346</t>
  </si>
  <si>
    <t>se abono fuera de fecha</t>
  </si>
  <si>
    <t>boleto de multas y recargos</t>
  </si>
  <si>
    <t>Gsoft $617 vto 10/9/2025)</t>
  </si>
  <si>
    <t>ANTEL GOLDEN RISE OFICINA DE VENTAS $3626 CUENTA 2405309600</t>
  </si>
  <si>
    <t>OSE STAND BY $3914 CUENTA 35547328</t>
  </si>
  <si>
    <t>UTE OFICINA DE VENTAS GOLDEN RISE $ 1844 CUENTA 2934275177</t>
  </si>
  <si>
    <t>UTE EX CASA QUINCHO $6113 CUENTA 3655371000</t>
  </si>
  <si>
    <t>OSE DIAMOND $9684  CUENTA 36774178</t>
  </si>
  <si>
    <t xml:space="preserve">FACTURAS DE BPS GEMINAR CONTRUCCION. SUB CONT VIERMOND $239.279  Y APORTE GEMINAR $181.449 VTO HOY 8/9/2025 ( TOTAL $420.728) </t>
  </si>
  <si>
    <t>PLANILLA DE UNIFORMES DE OCTUBRE 2025</t>
  </si>
  <si>
    <t xml:space="preserve">BPS agosto 2025 </t>
  </si>
  <si>
    <t>MULTAS GAFI</t>
  </si>
  <si>
    <t>ANTEL STAND BY $3285 CUENTA 13051401000261</t>
  </si>
  <si>
    <t>SE ENTREGO A ANDRES YA PAGO EL MISMO 10/9/</t>
  </si>
  <si>
    <t>SE ENTREGO A ANDRES PERO NO REALIZO EFECTO DE PAGO</t>
  </si>
  <si>
    <t>YA SE ABONO</t>
  </si>
  <si>
    <t>REVISAR AMARRAS PERO NO SE PAGA (paga valentina y soni)</t>
  </si>
  <si>
    <t>13:00 reunion willian sala de juntas</t>
  </si>
  <si>
    <t>Septiembre 2025</t>
  </si>
  <si>
    <t>mes 8</t>
  </si>
  <si>
    <t>vto 25/9/2025</t>
  </si>
  <si>
    <t>vto 22/9/2025</t>
  </si>
  <si>
    <t>BPS FONDO METAL $9200</t>
  </si>
  <si>
    <t xml:space="preserve">SE ENTREGO  15/9/2025 a Andres Barboza. Aguardamos lo abone </t>
  </si>
  <si>
    <t>Punta Tracking agicor $4459</t>
  </si>
  <si>
    <t>JORGE SOTELO PABLO GABRIEL</t>
  </si>
  <si>
    <t>no tenemos este mes no tenemos personal</t>
  </si>
  <si>
    <t>Boleto de dgi anticipo de impusto patrimoño de persona fisica ANDRES BARBOZA $2594 vto 22/9</t>
  </si>
  <si>
    <t>ya se abono ayer 18/9/2025</t>
  </si>
  <si>
    <t>TERRAN</t>
  </si>
  <si>
    <t>BROU CA $ 0831799 SUC 179</t>
  </si>
  <si>
    <t>OCTUBRE 1ERA</t>
  </si>
  <si>
    <t>OCTUBRE 2DA</t>
  </si>
  <si>
    <t>NOVIEMBRE 1ERA</t>
  </si>
  <si>
    <t>NOVIEMBRE 2DA</t>
  </si>
  <si>
    <t>DICIEMBRE 1ERA</t>
  </si>
  <si>
    <t>DICIEMBRE 2DA</t>
  </si>
  <si>
    <t>Listo se reclamo a Cristian YA ENVIO TODO</t>
  </si>
  <si>
    <t>PAGO 19/9/2025</t>
  </si>
  <si>
    <t>OCTUBRE 2025</t>
  </si>
  <si>
    <t>SE ENTREGO A ANDRES ESPERANDO QUE NOS DEVUELVA EL BOLETO YA ABONADO</t>
  </si>
  <si>
    <t>UTE BH11610 $1864 CUENTA 9493833232</t>
  </si>
  <si>
    <t xml:space="preserve">CARDIO MOVIL DE EXTENCION OBRA DIAMOND $16620 </t>
  </si>
  <si>
    <t>DAMERTUR $2.230</t>
  </si>
  <si>
    <t>RAELUT $5.906</t>
  </si>
  <si>
    <t>MANZITEC $41.752</t>
  </si>
  <si>
    <t>GEMINAR $26.004</t>
  </si>
  <si>
    <t>ANTEL GALPON LA FORTUNA $1595 CUENTA 24033527000189</t>
  </si>
  <si>
    <t>ANTEL OF IBERICA $16.454 CUENTA 22004730000148</t>
  </si>
  <si>
    <t>OSE BH 11610 $805 CUENTA 40197622</t>
  </si>
  <si>
    <t>OSE EX CASA QUINCHO $805 CUENTA 41928007</t>
  </si>
  <si>
    <t>AGENDA OCTUBRE 2025</t>
  </si>
  <si>
    <t>OSE OF IBERICA $11553 CUENTA 26356394</t>
  </si>
  <si>
    <t>UTE GALPON LA FORTUNA $6800 CUENTA 8298104548</t>
  </si>
  <si>
    <t>POLIZA DE SEGURO DE GOLDEN RISE U$D2597 CUOTA 8/15 (AUN PENDIENTE 3 CUOTAS PARA ATRÁS)</t>
  </si>
  <si>
    <t>G-SOFT STAND BY: $620</t>
  </si>
  <si>
    <t>SOLICITAR FACTURA POR PILOTERA VIERMOND CHEQUE Nº 7 (Nº13-990712) $400.00 FECHA DE COBRO 10/10/2025</t>
  </si>
  <si>
    <t xml:space="preserve">CLIENTE      UBICACIÓN    IMPORTE  </t>
  </si>
  <si>
    <t xml:space="preserve">VENCEN EL SABADO 11 POR ESO SE PONE UN DIA ANTES </t>
  </si>
  <si>
    <t>POLIZA DE SEGURO GALPON LA FORTUNA U$D 500 CUTA 6/6 (BERCKLEY)</t>
  </si>
  <si>
    <t>SOLICITAR FACTURA POR PILOTERA VIERMOND CHEQUE Nº 8 (Nº13-990713) $400.00 FECHA DE COBRO 24/10/2025</t>
  </si>
  <si>
    <t>CONVENIO CONTRIBUCION INMOBILIARIA PILAR CALIZ CUOTA 8/24 $25968</t>
  </si>
  <si>
    <t>AGENDA NOVIEMBRE 2025</t>
  </si>
  <si>
    <t>POLIZA DE SEGURO DE GOLDEN RISE U$D2597 CUOTA 9/15 (AUN PENDIENTE 4 CUOTAS PARA ATRÁS)</t>
  </si>
  <si>
    <t>SOLICITAR FACTURA POR PILOTERA VIERMOND CHEQUE Nº 9 (Nº13-990714) $400.00 FECHA DE COBRO 10/11/2025</t>
  </si>
  <si>
    <t>CONVENIO CONTRIBUCION INMOBILIARIA PILAR CALIZ CUOTA 9/24 $25968</t>
  </si>
  <si>
    <t>AGENDA DICIEMBRE 2025</t>
  </si>
  <si>
    <t>POLIZA DE SEGURO DE GOLDEN RISE U$D2597 CUOTA 10/15 (AUN PENDIENTE 5 CUOTAS PARA ATRÁS)</t>
  </si>
  <si>
    <t>CONVENIO CONTRIBUCION INMOBILIARIA PILAR CALIZ CUOTA 10/24 $25968 (VENCE EL 31 PERO ESTAMOS DE LICENCIA)</t>
  </si>
  <si>
    <t>12:00 tiene hora Willian para renovar su documento de identidad en san carlos.</t>
  </si>
  <si>
    <t>UTE STAND BY $5404</t>
  </si>
  <si>
    <t>SE ENVIO FOTO DE TODO A ANDRES POR WAP Y SE COMUNICO PERSONALMENTE 24/9</t>
  </si>
  <si>
    <t>SIN VENCIMIENTOS</t>
  </si>
  <si>
    <t>se paso por foto y se aviso personalmente hoy 25/9</t>
  </si>
  <si>
    <t>Se entregan en mano a Andres  Barboza hoy 25/9/2025</t>
  </si>
  <si>
    <t>CHANGAN UNI-T TECHNO</t>
  </si>
  <si>
    <t>BED 6910</t>
  </si>
  <si>
    <t xml:space="preserve">ANTEL Of ventas gemminar y casa quincho $3626 </t>
  </si>
  <si>
    <t>( falta paga) SARCET $329.041</t>
  </si>
  <si>
    <t>13:00 reunion Willian con el Sunca</t>
  </si>
  <si>
    <t>30/9/20225</t>
  </si>
  <si>
    <t>Pago Andres hoy 30/9/2025 ( yo no asisti pero patricia lo recordo) $26,081) ya se archivo</t>
  </si>
  <si>
    <t>Reunion  sala de juntas 17:00hrs firma boleto.</t>
  </si>
  <si>
    <t>Septiembre  2025</t>
  </si>
  <si>
    <t xml:space="preserve">BPS Septiembre 2025 </t>
  </si>
  <si>
    <t>deberiamos tener porque ingreso Andrea Bueno a la nomina de personal.</t>
  </si>
  <si>
    <t>Se le envio por foto  Andres Barboza para que pagara y ya se informo de BPS geminar y viermond! $$960.859</t>
  </si>
  <si>
    <t>FACTURA DE BPS SUB CONTRATO VIERMOND $425.569 APORTE DE GEMINAR $535290. total $960.859</t>
  </si>
  <si>
    <t>Organizar bien la agendacon tareas y pendientes.</t>
  </si>
  <si>
    <t>M</t>
  </si>
  <si>
    <t>S</t>
  </si>
  <si>
    <t>L</t>
  </si>
  <si>
    <t>?</t>
  </si>
  <si>
    <t>AGUARDAMOS A QUE SE REITENGRE</t>
  </si>
  <si>
    <t>se le envio moldes ruibal (café ( $8339) se le envio cardio movil hospital, amcap y beverly $5210 y elevador de diamond $62220) total:$ 75769</t>
  </si>
  <si>
    <t>BOLETO DE DGI CONVENIO MANZITEC $112207</t>
  </si>
  <si>
    <t>XL</t>
  </si>
  <si>
    <t>3XL</t>
  </si>
  <si>
    <t>2XL</t>
  </si>
  <si>
    <t>UTE OFICINA IBERICA $20845 vence 17/10</t>
  </si>
  <si>
    <t>UTE DIAMOND $48446 CUENTA 3646391346</t>
  </si>
  <si>
    <t>NO SE ABONADORN</t>
  </si>
  <si>
    <t>SE SUPONE QUE ANDRES ABONA LA MAS ATRASADA EN ESTE CASO ES AGOSTO 2025</t>
  </si>
  <si>
    <t>BSE: AGICOR $35343 SARCET $   4793  total:$ 40136)</t>
  </si>
  <si>
    <t>10:20 CONSULTA MEDICA DE WILLIAN  Recordar 1 hora antes</t>
  </si>
  <si>
    <t>13:00 REUNION ZOOM OFICINA WILLIAN. ( PASAR DE SU CELULAR A LA PC)</t>
  </si>
  <si>
    <t>UTE OF VENTAS GEMINAR $1936</t>
  </si>
  <si>
    <t>UTE EX CASA QUINCHO $5919</t>
  </si>
  <si>
    <t>RECLAMAR RECIBO Y FACTURA POR CHEQUE Nº14304782 u$d2379 AQCUALUNA JORGE TECHERA  CONSEPTO ANCAP</t>
  </si>
  <si>
    <t xml:space="preserve">OSE  STAND BY $3914 </t>
  </si>
  <si>
    <t>BOLETO DE DGI CONVENIO 1 SARCET CUOTA 22 $62388</t>
  </si>
  <si>
    <t>BOLETO DE DGI CONVENIO 2 SARCET $44765 CUOTA 13</t>
  </si>
  <si>
    <t>RECLAMAR RECIBO Y FACTURA A JORGE TECHERA AQUALUNA POR CONCEPTO BEVERLY HILLS CHEQUE Nº14304785 u$d3500</t>
  </si>
  <si>
    <t>RECLAMAR FACTURA Y RECIBO POR CHEQUE Nº14304783 u$d 2379 CONCEPTO ANCAP JORGE TECHERA</t>
  </si>
  <si>
    <t xml:space="preserve">RECLAMAR POR CHEQUE A VIERMOND </t>
  </si>
  <si>
    <t>RECLAMAR RECIBO Y FACTURA POR CHEQUE º14304787 u$d3500 POR CONCEPTO BEVERLY HILLS JORGE TECHERA AQUALUNA</t>
  </si>
  <si>
    <t>RECLAMAR FACTURA Y RECIBO  POR CHEQUE Nº14304786 U$D3500 POR CONCEPTO Beverly hills JORGE TECHERA AQUALUNA</t>
  </si>
  <si>
    <t>RECLAMAR RECIBO Y FACTURA POR CHEQUE º14304784 u$d2379 POR CONCEPTO ANCAP JORGE TECHERA AQUALUNA</t>
  </si>
  <si>
    <t>LICENCIA CONTRUCCION</t>
  </si>
  <si>
    <t>AGENDA ENERO 2026</t>
  </si>
  <si>
    <t>AVISADO POR WAPP SE LE ENVIO IMPORTES Y FOTO DE LAS FACTURAS AGUARDAMOS QUE ANDRES ABONE ( SEGÚN ANDRES YA PAGO) 07/10/2025</t>
  </si>
  <si>
    <t>SI FIRMADO - SARCET</t>
  </si>
  <si>
    <t>SI - FIRMADO</t>
  </si>
  <si>
    <t>SI FIRMADO</t>
  </si>
  <si>
    <t>$35343</t>
  </si>
  <si>
    <t>ABONADO 6/10</t>
  </si>
  <si>
    <t>BEARRAGAN URBELTZ SEBASTIAN ALEJANDRO</t>
  </si>
  <si>
    <t xml:space="preserve">NO QUIERE </t>
  </si>
  <si>
    <t>NO QUIERE</t>
  </si>
  <si>
    <t>OSE DIAMOND $11205 VENCE 20/10 CUENTA 36774178</t>
  </si>
  <si>
    <t>14:30 firma de boleto de reserva golden rise. Agustin y willian</t>
  </si>
  <si>
    <t>si- firmado</t>
  </si>
  <si>
    <t>se abono.10/10/2025 Andres Barboza.</t>
  </si>
  <si>
    <t>UTE BEVERLY HILLS $1073 CUENTA 9493833232</t>
  </si>
  <si>
    <t>CONVENIO UTE</t>
  </si>
  <si>
    <t>CUOTAS</t>
  </si>
  <si>
    <t>FECHA</t>
  </si>
  <si>
    <t>CUOTA 3</t>
  </si>
  <si>
    <t>DURTEX</t>
  </si>
  <si>
    <t>DATOS</t>
  </si>
  <si>
    <t>Nº TRAMITE 8922095979</t>
  </si>
  <si>
    <t>AC. FINANCIACION 781722584</t>
  </si>
  <si>
    <t>Nº CUENTA 7865551915</t>
  </si>
  <si>
    <t>CORREO ADMIN@GRUPOCAYBO.COM</t>
  </si>
  <si>
    <t>TELEFONO 42498210</t>
  </si>
  <si>
    <t>aguardando comprobante</t>
  </si>
  <si>
    <t>aguardando comporbante</t>
  </si>
  <si>
    <t>PUNTA TRAKING $4494 MES DE SPTIEMBRE</t>
  </si>
  <si>
    <t>GEMINAR CONSTRUCCION JULIO / AGOSTO</t>
  </si>
  <si>
    <t>AGUARDANDO COMPORBANTE SEGÚN ANDRES SE ABONO EL 10/10</t>
  </si>
  <si>
    <t>SARCET CONSTRUCCION JUNIO</t>
  </si>
  <si>
    <t>pago 11/9</t>
  </si>
  <si>
    <t>GEMINAR CONSTRUCCION julio / agosto</t>
  </si>
  <si>
    <t>se abono 10/10/2025</t>
  </si>
  <si>
    <t>timbre decl jurada</t>
  </si>
  <si>
    <t>SI. FIRMADO</t>
  </si>
  <si>
    <t>MARTINEZ TRINIDAD BRAIAN ALEXIS</t>
  </si>
  <si>
    <t>VELAZQUEZ MALATES NESTOR FABIAN</t>
  </si>
  <si>
    <t>BUENO CABRERA LUIS ALBERTO</t>
  </si>
  <si>
    <t>SOUTO CHUA JULIO LUIS</t>
  </si>
  <si>
    <t>FERNANDEZ VILLAR JUAN IGNACIO</t>
  </si>
  <si>
    <t>4.723.375-3</t>
  </si>
  <si>
    <t>BARRAGAN URBELTZ SEBASTIAN ALEJANDRO</t>
  </si>
  <si>
    <t>ANTEL GALPON LA FORTUNA $1597 CUENTA 24033527000189</t>
  </si>
  <si>
    <t>ANTEL OF IBERICA $10490 CUENTA 22004730000148</t>
  </si>
  <si>
    <t>ANTEL STAND BY $5165 CUENTA 13051401000261</t>
  </si>
  <si>
    <t>UTE GALPON LA FORTUNA $7517 CUENTA 8298104548</t>
  </si>
  <si>
    <t>NOVIEMBRE 2025</t>
  </si>
  <si>
    <t>si firmadio</t>
  </si>
  <si>
    <t>OSE GALPON LA FORTUNA $4268 CUENTA 38876652</t>
  </si>
  <si>
    <t xml:space="preserve">OSE OFICINA IBERICA $11933 CUENTA 26356394 </t>
  </si>
  <si>
    <t>CRISTIAN LO ENVIO AYER 22/10</t>
  </si>
  <si>
    <t>facturas de bps irpf</t>
  </si>
  <si>
    <t>facturas de bps algunas d eimporte bajo se abonaron por internet</t>
  </si>
  <si>
    <t>se abono y se archivo</t>
  </si>
  <si>
    <t>se abono en fecha</t>
  </si>
  <si>
    <t>PENDIENTES:</t>
  </si>
  <si>
    <t>SARCET PARA 3ER CONVENIO $293.350</t>
  </si>
  <si>
    <t>SARCET AGOSTO $329.041</t>
  </si>
  <si>
    <t>SARCET JULIO $329.041</t>
  </si>
  <si>
    <t>SARCET JUNIO $329.041</t>
  </si>
  <si>
    <t>ADICIONALES DEL MES:</t>
  </si>
  <si>
    <t>CUOTA 22</t>
  </si>
  <si>
    <t>VTO 10/10 YA SE ABONO EL MISMO DIA</t>
  </si>
  <si>
    <t xml:space="preserve">VTO 20/10 </t>
  </si>
  <si>
    <t>YA SE ABONO EL 20/10</t>
  </si>
  <si>
    <t xml:space="preserve">CUOTA 13 </t>
  </si>
  <si>
    <t>VENTO 22/10</t>
  </si>
  <si>
    <t>YA SE ABONO EL MISMO DIA</t>
  </si>
  <si>
    <t>RAELUT SA IP E ICOSA  MES 6 /2024 $222988 VTO 27/10</t>
  </si>
  <si>
    <t>RAELUT SA IP E ICOSA MES 6 /2025 $344014 VTO 27/10</t>
  </si>
  <si>
    <t>SE ENTREGO A Andres Barboza.</t>
  </si>
  <si>
    <t>UTE STAND BY $5418 CUENTA 9617101000</t>
  </si>
  <si>
    <t>OSE BEVERLY HILLS $1073 CUENTA 40197622</t>
  </si>
  <si>
    <t>OSE EX CASA QUINCHO $854 CUENTA 41928007</t>
  </si>
  <si>
    <t>BOLETOS DE DGI MENSUALIDADES Y IRAE DE RAELUT 2024 Y 2024</t>
  </si>
  <si>
    <t>Se lo entregue a patricia en fisico hoy 27/10/2025. y el viernes 24 se lo envie para abonar a Andres Barboza</t>
  </si>
  <si>
    <t>GSOFT FACTURA EXPRESS $617 VTO 09/11/2025</t>
  </si>
  <si>
    <t>24/10 se abono</t>
  </si>
  <si>
    <t>ya lo abono el 24 Andres Barboza</t>
  </si>
  <si>
    <t>Se lo envie por Wahtsapp a Andres Barboza mensualidad de sarcet y saldos de raelut.</t>
  </si>
  <si>
    <t>facturan el 6/11 se paga el 17/11</t>
  </si>
  <si>
    <t>se abono ayer 28/10 andres envio al cambio y mando comprobantes</t>
  </si>
  <si>
    <t>11:30 reunion sala de juntas firma de boleto con Antonella Berlingieri y Andres Barboza.</t>
  </si>
  <si>
    <t>reclamar los ultimos 3 cheques anteriores</t>
  </si>
  <si>
    <t>reclamar factura y recibo por cheque n79349491 $240.000 agua mundo gustavo. Ya aprovhear y reclamar por los anteriores dentro del mes certificado 1 diamond</t>
  </si>
  <si>
    <t>Reclamar factura y recibo por cheque nº73349492 $240.000 Agua Mundo  certificado 1 diamond</t>
  </si>
  <si>
    <t>actualizado 30/10/2025</t>
  </si>
  <si>
    <t>AÑO 2026</t>
  </si>
  <si>
    <t>SE ABONO CUOTA 6/6 u$d500 20/10/2025</t>
  </si>
  <si>
    <t>REUNION  EN SALA DE JUNTAS FIRMA DE BOELTO 15:00</t>
  </si>
  <si>
    <t>SE ABONA HOY LA FACTURA DE GEO SOFT PORQUE VENDE EL DOMINGO 9/11</t>
  </si>
  <si>
    <t>HOY SE EMITE FACTURA DE ANTEL CASA ANDREA BUENO . LELGA EL 17 APROX</t>
  </si>
  <si>
    <t>ANTEL OFICINA DE VENTAS GEMINAR $3867 VTO 10/11</t>
  </si>
  <si>
    <t>HOY CONVENIO DE UTE CUOTA 1 62040 DURTEX VIENE CON LA FACT DE OFICINA</t>
  </si>
  <si>
    <t>RECLAMAR FACTURA Y RECIBO POR CHEQUE Nº14304785 U$D3500 POR CONCEPTO BEVERLY HILLS</t>
  </si>
  <si>
    <t>RECLAMAR FACTURA Y RECIBO POR CHEUQE Nº733494933 $240.000 AGUA MUNDO  (GUSTAVO)+</t>
  </si>
  <si>
    <t>SI.FIRMADO</t>
  </si>
  <si>
    <t>CONTRATO DE TRABAJO TEMPORAL HASTA QUE SEA NECESARIO16/10/2025</t>
  </si>
  <si>
    <t>CONTRATO DE TRABAJO TEMPORAL HASTA QUE SEA NECESARIO16/10/2024</t>
  </si>
  <si>
    <t>SARCET S.A DIAMOND (YESERO)</t>
  </si>
  <si>
    <t>SARCET S.A DIAMOND /YESEROS)</t>
  </si>
  <si>
    <t>SARCET S.A DIAMOND (YESEROS)</t>
  </si>
  <si>
    <t>CONTRATO A PRUEBA 1/3/2024 RENUNCIO HOY 31/10/2025</t>
  </si>
  <si>
    <t xml:space="preserve"> - AGICOR S.A ( ARQUITECTA)</t>
  </si>
  <si>
    <t>BEE1300</t>
  </si>
  <si>
    <t>RAM 1500 RH0 3.0 (NUEVA)</t>
  </si>
  <si>
    <t xml:space="preserve">PATENTE </t>
  </si>
  <si>
    <t>ALEJANDRIA VARELA CARLOS FABIAN</t>
  </si>
  <si>
    <t>5.172.159-4</t>
  </si>
  <si>
    <t>FERREIRA DA LUZ WINDER</t>
  </si>
  <si>
    <t>4.016.794-7</t>
  </si>
  <si>
    <t>LABELLA TELECHEA GUSTAVO MARTIN</t>
  </si>
  <si>
    <t>4.880.607-2</t>
  </si>
  <si>
    <t>RODRIGUEZ PIRIZ JULIO CESAR</t>
  </si>
  <si>
    <t>3.240.565-6</t>
  </si>
  <si>
    <t>VIA RODRIGUEZ CONO ALEJANDRO</t>
  </si>
  <si>
    <t>DIAZ SALGUEIRO BRAIAN DAVID</t>
  </si>
  <si>
    <t>4.917.128-0</t>
  </si>
  <si>
    <t>no se abono nada</t>
  </si>
  <si>
    <t>BSE AGICOR $35476  SARCET $4776</t>
  </si>
  <si>
    <t>cardiomovil $3130 taller ancap y berverly hills</t>
  </si>
  <si>
    <t>UTE DIAMOND $46.737 CUENTA 3646391346</t>
  </si>
  <si>
    <t>UTE OFICINA IBERICA + CONVENIO $77.770  CUENTA 7865551915</t>
  </si>
  <si>
    <t>SARCET SEPTIEMBRE $329.041</t>
  </si>
  <si>
    <t>MES 10</t>
  </si>
  <si>
    <t>CUOTA 23</t>
  </si>
  <si>
    <t xml:space="preserve">CUOTA 14 </t>
  </si>
  <si>
    <t>VTO 24/11</t>
  </si>
  <si>
    <t>VTO 19/11</t>
  </si>
  <si>
    <t>CANEN UNIFORMES $7046 DEPOSITAR BROU CTA CTE $ 600-1290100</t>
  </si>
  <si>
    <t>BOLETO DE DGI  SARCET CONVENIO 1 CUOTA 23 $62388</t>
  </si>
  <si>
    <t>BOLETO DE DGI MANZITEC CONVENIO CUOTA 23 $112.207</t>
  </si>
  <si>
    <t>SURA POLIZA DE SEGURO RAM WILLIAN TODOS LOS 10 DE CADA MES $9295</t>
  </si>
  <si>
    <t xml:space="preserve">SUCIVE HOY 20/11/2025 VEHICULOS VARIOS </t>
  </si>
  <si>
    <t>RECLAMAR RECIBO Y FACTURA POR CHEQUE Nº73-349494 $240.000  GUSTAVO AGUAMUNDO CERTIFICADO 1 DIAMOND</t>
  </si>
  <si>
    <t>BOLETO DE DGI SARCET CONVENIO 2 CUOTA 14 $44765</t>
  </si>
  <si>
    <t>MENSUALIDADES VARIAS DE DGI $442.434</t>
  </si>
  <si>
    <t>RECLAMAR RECIBO Y FACTURA POR CHEUQE N1 Nº73691001 u$d1730 TALLER ANCAP  (JORGE TECHERA) AQUALUNAS</t>
  </si>
  <si>
    <t>RECLAMAR RECIBO Y FACTURA POR CHEQUE Nº73-349495 $240.000  GUSTAVO AGUAMUNDO CERTIFICADO 1 DIAMOND</t>
  </si>
  <si>
    <t>G-SOFT $617</t>
  </si>
  <si>
    <t>RAM  NEW 1500</t>
  </si>
  <si>
    <t>todos los 10 de cada mes se abona cuota</t>
  </si>
  <si>
    <t>UTE OF VENTA GOLDEN RISE $2199 CUENTA 2934275177</t>
  </si>
  <si>
    <t>UTE EX CASA QUINCHO (OBRA GOLDEN RISE) $6533 3655371000</t>
  </si>
  <si>
    <t>OSE DIAMOND $11015 CUENTA 36774178</t>
  </si>
  <si>
    <t>UTE OFICINA DE VENTAS GOLDEN RISE $2199</t>
  </si>
  <si>
    <t>UTE EX CASA QUINCHO (OBRA GOLDEN RISE) $6533 CUENTA 3655371000</t>
  </si>
  <si>
    <t>SI- FIRMdo</t>
  </si>
  <si>
    <t>4.721169-6</t>
  </si>
  <si>
    <t>CONTRATO A TERMINO - INGRESO 3/11/2025</t>
  </si>
  <si>
    <t>4.847.414-6</t>
  </si>
  <si>
    <t>CONTRATO A TERMINO - INGRESO 16/11/2025</t>
  </si>
  <si>
    <t>CONTRATO A TERMINO - INGRESO 03/11/2025</t>
  </si>
  <si>
    <t>CONTRATO A TERMINO- INGRESO 16/10/2025</t>
  </si>
  <si>
    <t>4.435.971-8</t>
  </si>
  <si>
    <t>CONTRATO A TERMINO - INGRESO 16/10/2025</t>
  </si>
  <si>
    <t xml:space="preserve">Punta traking $4494 </t>
  </si>
  <si>
    <t>Octubre 2025</t>
  </si>
  <si>
    <t>vto 17/11/2025</t>
  </si>
  <si>
    <t>vto 18/11/2025</t>
  </si>
  <si>
    <t>vto 21/11/2025</t>
  </si>
  <si>
    <t>control manual</t>
  </si>
  <si>
    <t>control formula</t>
  </si>
  <si>
    <t>MOLDEN RUIBAL (2 CAJAS DE 6 C/U=12UN) $16678</t>
  </si>
  <si>
    <t>UTE: STAND BY $5576 CUENTA 961710100</t>
  </si>
  <si>
    <t>ANTEL STAND BY $2245 cuenta 13051401000261</t>
  </si>
  <si>
    <t>ANTEL OF IBERICA $15338 CUENTA 22004730000148</t>
  </si>
  <si>
    <t>ANTEL: GALPON LA FORTUNA $1595 VENCE 24/11/2025 CUENTA 24033527000189</t>
  </si>
  <si>
    <t>ABONO</t>
  </si>
  <si>
    <t>OF IBERICA</t>
  </si>
  <si>
    <t>pago 11/11/2025</t>
  </si>
  <si>
    <t xml:space="preserve"> AGICOR S.A ANCAP+ GEMINAR SA GOLDEN RISE</t>
  </si>
  <si>
    <t>CONTRATO DE TRABAJO TEMPORAL HASTA QUE SEA NECESARIO 25/9/2023/GEMINAR 02/05/2025</t>
  </si>
  <si>
    <t>CONTRATO DE TRABAJO TEMPORAL HASTA QUE SEA NECESARIO 16/09/2025</t>
  </si>
  <si>
    <t>5.463964-7</t>
  </si>
  <si>
    <t>CONTRATO A TERMINO - INGRESO 18/9/2025</t>
  </si>
  <si>
    <t>WILLIAN CUENTA NUEVA. tel 42478143 SERVICIO NºZR6490</t>
  </si>
  <si>
    <t>ANTEL CASA ANDREA $2630 CUENTA 17045432000268</t>
  </si>
  <si>
    <t>OSE OFICINA IBERICA $11553 CUENTA 26356394</t>
  </si>
  <si>
    <t>HOSTING DOMINIOP GRUPO CAYBO OFICINA IBERICA. ABONAR HOY $1024,80 ANUALIDAD.</t>
  </si>
  <si>
    <t>UTE GALPON LA FORTUNA $6260 CUENTA 8298104548</t>
  </si>
  <si>
    <t xml:space="preserve">vamos por la cuota 7/15 (dolares 2597) </t>
  </si>
  <si>
    <t>vto 25/11</t>
  </si>
  <si>
    <t>BSE geminar $150</t>
  </si>
  <si>
    <t>BERRUETA SILVA CHARLIE DANIEL</t>
  </si>
  <si>
    <t>VIA RODRIGUUEZ CONO ALEJANDRO</t>
  </si>
  <si>
    <t>BRITOS DE LEON NAHUEL</t>
  </si>
  <si>
    <t>OSE GALPON LA FORTUNA $3922 CUENTA 38876652</t>
  </si>
  <si>
    <t>OFICINA IBERICA vieja</t>
  </si>
  <si>
    <t>OFICINA IBERICA nueva</t>
  </si>
  <si>
    <t>DIAZ SALGEIRO BRAIAN DAVID</t>
  </si>
  <si>
    <t>CONTRATO A TERMINO - INGRESO 4/11/2025</t>
  </si>
  <si>
    <t>DE LOS SANTOS LEAL GLAUBER</t>
  </si>
  <si>
    <t>sarcet jt de leon $911.977 (julio agosto septiembre y octubre 2025)</t>
  </si>
  <si>
    <t>raelut timbre cjp $240</t>
  </si>
  <si>
    <t>raelut multas gafi $3678</t>
  </si>
  <si>
    <t>geminar aporte $.1399.774 (septiembre octubre 2025)</t>
  </si>
  <si>
    <t>sarcet ALTOMSAR $220.197 (julio agosto  septiembre 2025)</t>
  </si>
  <si>
    <t>Raelut sub contrato agicor $1.284.790 (junio julio agosto septiembre 2025)</t>
  </si>
  <si>
    <t>Raelut cjp $250</t>
  </si>
  <si>
    <t>Raelut bh 11610 $916849 junio julio agosto septiembre octubre 2025)</t>
  </si>
  <si>
    <t>Raelut bh 11611 $974557 junio julio agosto septiembre octubre 2025)</t>
  </si>
  <si>
    <t>sarcet sub contrato Aguamundo $751.059 (julio agosto septiembre y octrubre 2025)</t>
  </si>
  <si>
    <t>ANTEL $3626 EX CASA QUINCHO - OF IBERICA. CUENTA 24053096000169</t>
  </si>
  <si>
    <t>BELEN FALTO POR ENFERMEDAD DE AGSOTINA</t>
  </si>
  <si>
    <t>BPS AGICOR IND Y COMERCIO $427.364 APORTE</t>
  </si>
  <si>
    <t>UTE DIAMOND $46212 CUENTA 3646391346 VENCE 15/12/2025</t>
  </si>
  <si>
    <t xml:space="preserve">CARDIO MOVIL MECHAR </t>
  </si>
  <si>
    <t>SUMAR MULTAS Y RECARGOS $16561</t>
  </si>
  <si>
    <t>VTO 10/11 PAGO 10/11/2025</t>
  </si>
  <si>
    <t>ENVIAR A ESTUDIO</t>
  </si>
  <si>
    <t>PAGO 19/11/2025</t>
  </si>
  <si>
    <t>PAGO 24/11/2025</t>
  </si>
  <si>
    <t>Boleto de dgi convenio manzitec cuota 24 $112207</t>
  </si>
  <si>
    <t>boleto dgi convenio sarcet 1 cuota 24 $62388</t>
  </si>
  <si>
    <t>boleto dgi convenio sarcet 2 cuota 15 $44765</t>
  </si>
  <si>
    <t>sarcet ind y comercio julio 2025 $201057</t>
  </si>
  <si>
    <t>SI FIRMADOI</t>
  </si>
  <si>
    <t>UTE OFICINA IBERICA $74057 CUENTA 7865551915</t>
  </si>
  <si>
    <t>DIECIEMBRE</t>
  </si>
  <si>
    <t>VTO 26/12/2025</t>
  </si>
  <si>
    <t>MES 11</t>
  </si>
  <si>
    <t>boletos de dgi mensualidades $483.895</t>
  </si>
  <si>
    <t>SI FIRMADIO</t>
  </si>
  <si>
    <t>SEGURO</t>
  </si>
  <si>
    <t>timbres y no pagos que se declararon y se abonaron</t>
  </si>
  <si>
    <t>Noviembre 2025</t>
  </si>
  <si>
    <t xml:space="preserve">CASA QUINCHO A GEMINAR S.A </t>
  </si>
  <si>
    <t>provisorio de obra GEMINAR por 100kw potencia.</t>
  </si>
  <si>
    <t>DJNP</t>
  </si>
  <si>
    <t>vto 15/12/2025</t>
  </si>
  <si>
    <t>vto 16/12/2025</t>
  </si>
  <si>
    <t>vto 19/12/2025</t>
  </si>
  <si>
    <t>FERNANDEZ PEREZ YASSER</t>
  </si>
  <si>
    <t>PAENFE</t>
  </si>
  <si>
    <t>POLYGOM</t>
  </si>
  <si>
    <t>ZONA CONTEINER</t>
  </si>
  <si>
    <t>SISNET</t>
  </si>
  <si>
    <t>WURTH</t>
  </si>
  <si>
    <t>ITAU CTA CTE U$D 1532568</t>
  </si>
  <si>
    <t>DICIEMBRE 2025</t>
  </si>
  <si>
    <r>
      <t xml:space="preserve">emiten 23 de cada mes </t>
    </r>
    <r>
      <rPr>
        <b/>
        <sz val="11"/>
        <color rgb="FFFF0000"/>
        <rFont val="Calibri"/>
        <family val="2"/>
        <scheme val="minor"/>
      </rPr>
      <t>(pendiente tiket)</t>
    </r>
  </si>
  <si>
    <t>CONVENIO CONTRIBUCION INMOBILIARIA PILAR CALIZ 2025</t>
  </si>
  <si>
    <t>UTE STAND BY $6076  CUENTA 9617101000</t>
  </si>
  <si>
    <t>RODDRIGUEZ IGNACIO JOSELO RAFAEL</t>
  </si>
  <si>
    <t>OFICINA DE VENTAS GOLDEN RISE</t>
  </si>
  <si>
    <t>(ex quincho)OBRA GOLDEN RISE (GEMINAR)</t>
  </si>
  <si>
    <t>ENERO 2026</t>
  </si>
  <si>
    <t>VTO 26/1/2026</t>
  </si>
  <si>
    <t>MES 12</t>
  </si>
  <si>
    <t>CUOTA 24</t>
  </si>
  <si>
    <t>VTO 19/12</t>
  </si>
  <si>
    <t>VTO 22/12</t>
  </si>
  <si>
    <t>CONTRIBUCION INMOBILIARIA 2026</t>
  </si>
  <si>
    <t>STAND BY (cambio de titular)</t>
  </si>
  <si>
    <t>Pagos realizados.</t>
  </si>
  <si>
    <t>AGICOR IND Y COM APORTE MES 07/2025 $429.067</t>
  </si>
  <si>
    <t>SARCET IND Y COM APORTE MES 8/2025 $201.999</t>
  </si>
  <si>
    <t>SARCET IND Y COM  TIMBRE DE DECLARACION JURADA DE NO PAGO MES 9/2025 Y 10/2025 $520</t>
  </si>
  <si>
    <t>SARCET IND Y COM DECLARACION JURADA DE NO PAGO MES 9/2025 Y 10/2025 Y APORTE DE 11/2025 $544.515</t>
  </si>
  <si>
    <t>SARCET IND Y COM TIMBRE CJP $260</t>
  </si>
  <si>
    <t>SE CAMBIO DE DURTEX A GEMINAR</t>
  </si>
  <si>
    <t>Diciembre 2025</t>
  </si>
  <si>
    <t>vto 23/1/2026</t>
  </si>
  <si>
    <t>vto 22/1/2025</t>
  </si>
  <si>
    <t>vto 19/1/2025</t>
  </si>
  <si>
    <t>LOPEZ ROLDAN WASHINTONG LEONEL</t>
  </si>
  <si>
    <t>CONTRO SECUNDARIO</t>
  </si>
  <si>
    <r>
      <t>emiten 7 de cada mes</t>
    </r>
    <r>
      <rPr>
        <b/>
        <sz val="14"/>
        <color theme="1"/>
        <rFont val="Calibri"/>
        <family val="2"/>
        <scheme val="minor"/>
      </rPr>
      <t xml:space="preserve"> ( ya no lo pagamos nosotros lo paga Alejandro Torres nuevo dueño de Durtex)</t>
    </r>
  </si>
  <si>
    <t>BSE CONVENIO SARCET 6,41*13335=85.477,35 CUOTA 2</t>
  </si>
  <si>
    <t>MAXIMA SEGURIDAD (DIAMOND+ LA FORTUNA+ OF IBERICA= $14677</t>
  </si>
  <si>
    <t xml:space="preserve">CARDIO MOVIL SOLO BEVERLY HILLS $1366 </t>
  </si>
  <si>
    <t>YA SE ABONARON</t>
  </si>
  <si>
    <t>SEGURO DE LA RAM BEE1300 CUOTA 3/10 $9295</t>
  </si>
  <si>
    <t>CONTRIBUCION INMOBILIARIA ( SE ACTUALIZO Y SE AVISO A ANDRES BARBOZA) PERO VENCE EL 2/3/2026</t>
  </si>
  <si>
    <t>SE ACTUALIZO SUCIVE VENCE EL 20/1/2026</t>
  </si>
  <si>
    <t>BOLETO DE DGI CONVENIO MANZITEC CUOTA 24 $112.207</t>
  </si>
  <si>
    <t>POLIZA DE SEGURO SURA Agicor  JMC CHICO SE ABONO COMPLETO $36.358,91 (CON RECARGO)</t>
  </si>
  <si>
    <t>POLIZA DE SEGURO SURA Agicor  JMC C/VOL SE ABONO COMPLETO $45.924,4 (CON RECARGO)</t>
  </si>
  <si>
    <t>OSE LA FORTUNA $3576</t>
  </si>
  <si>
    <t>OSE OFICINA IBERICA $11363</t>
  </si>
  <si>
    <t>OSE OF VENTAS GOLDEN $11464</t>
  </si>
  <si>
    <t>ANTEL OFICINA IBERICA $28505</t>
  </si>
  <si>
    <t>ANTEL OBRA GEMINAR $3369</t>
  </si>
  <si>
    <t>17:30 WILLIAN TIENE DENTISTA.</t>
  </si>
  <si>
    <t>YA SE ABONARON SE ABONO 15/1/2026</t>
  </si>
  <si>
    <t>15:30 REUNION WILLIAN SALA DE JUNTAS</t>
  </si>
  <si>
    <t>12:00 REUNION CON GENTE DE COVELLO</t>
  </si>
  <si>
    <t>12:30 WILLIAN TIENE REUNION EN BANCO ITAU.</t>
  </si>
  <si>
    <t>16:00 REUNION SALA DE JUNTAS WILLIAN Y INVERSOR HORACIO.</t>
  </si>
  <si>
    <t>UTE DIAMOND $42605 CUENTA 3646391346</t>
  </si>
  <si>
    <t>BOLETO DE DGI CONVENIO 1 SARCET CUOTA 25 $44765</t>
  </si>
  <si>
    <t>UTE OFICINA VENTAS GOLDEN RISE $3251 CUENTA 2934275177</t>
  </si>
  <si>
    <t>UTE OBRA GEMINAR EX CASA QUINCHO $7741 CUENTA 3655371000</t>
  </si>
  <si>
    <t>OSE  DIAMOND $8888 CUENTA 36774178</t>
  </si>
  <si>
    <t>POLIZA DE SEGURO OBRA DIAMOND QUE SE RENOVO CUOTA 1 U$D1242,47</t>
  </si>
  <si>
    <t>BOLETO DE DGI CONVENIO 2 SARCET CUOTA 16 $44765</t>
  </si>
  <si>
    <t>PUNTA TRAKING $4494</t>
  </si>
  <si>
    <t>OSE BEVERLY HILLS $837 CUENTA 40197622</t>
  </si>
  <si>
    <t>OSE EX CASA QUINCHO OBRA GOLDEN RISE $837 CUENTA 41928007</t>
  </si>
  <si>
    <t>UTE BEVERLY HILLS $1269 CUENTA 949383323</t>
  </si>
  <si>
    <t>RECLAMAR FACTURA Y RECIBO POR CHEQUE 3 Nº1725 CONCEPTO TALLER ANCAP 50% MANO DE OBRA AQUALUNAS JORGE TECHERA O CRISTIAN.</t>
  </si>
  <si>
    <r>
      <t xml:space="preserve">ya vino consumo lo tiene patricia en fisico </t>
    </r>
    <r>
      <rPr>
        <b/>
        <sz val="14"/>
        <rFont val="Calibri"/>
        <family val="2"/>
        <scheme val="minor"/>
      </rPr>
      <t>( ya no lo pagamos nosotros lo paga Alejandro Torres nuevo dueño de Durtex)</t>
    </r>
  </si>
  <si>
    <t>SE ENVIO A ANDRES BARBOZA TODO POR FOTO A WHATSAPP 9:40</t>
  </si>
  <si>
    <t>WILLIAN RETORNA EL MIERCOLES 21/1/2026 DE BRASIL</t>
  </si>
  <si>
    <r>
      <t xml:space="preserve">MENSUALIDADES DE DGI (SARCET $329041)+ (AGICOR $46461)+(GEMINAR $26004)+(MANZITEC $41752)+(RAELUT $45637) </t>
    </r>
    <r>
      <rPr>
        <b/>
        <sz val="12"/>
        <rFont val="Calibri"/>
        <family val="2"/>
        <scheme val="minor"/>
      </rPr>
      <t>TOTAL:$483.895</t>
    </r>
  </si>
  <si>
    <t>ANTEL OF IBERICA $8681 CUENTA 22004730000148</t>
  </si>
  <si>
    <t>ANTEL GALPON LA FOERUNA $1675 CUENTA 24033527000189</t>
  </si>
  <si>
    <t>ANTEL CASA ANDREA BUENO $1420 CUENTA 17045432000268</t>
  </si>
  <si>
    <t>OSE OFICINA IBERICA $12258 CUENTA 43091933</t>
  </si>
  <si>
    <t>CONTRIBUCION INMOBILIARIA CONVENIO PILAR CALIZ CUOTA 11/24 $26.081 PAGAR HOY SI O SI.</t>
  </si>
  <si>
    <t>PEDIR TODOS LOS ESTADOS DE CUENTAS A PROVEEDORES PARA ADRIANA COTEJAR CON SISTEMA.</t>
  </si>
  <si>
    <t>SEGURO DE OBRA GOLDEN RISE U$D 2597 CUOTA 12/15</t>
  </si>
  <si>
    <t>UTE OFICINA IBERICA CONVENIO $71336 TAMBIEN INLCUYE CONSUMO MENSUAL.</t>
  </si>
  <si>
    <t>YA SE ABONO 16/1/2026</t>
  </si>
  <si>
    <t>POLIZA DE SEGURO DE OBRA DIAMOSN U$D1242 CUOTA 2</t>
  </si>
  <si>
    <t xml:space="preserve">RECLAMAR FACTURA Y RECIBO POR CHEQUE Nº 14546804 U$D1476 CONCEPTO SALDO HOSPITAL </t>
  </si>
  <si>
    <t>CONTRIBUCION INMOBILIARIA CONVENIO PILAR CALIZ CUOTA 12/24 $26.081</t>
  </si>
  <si>
    <t>ORREGO MIERES RICARDO BAHUEL</t>
  </si>
  <si>
    <t>ROSSI PARADA ANIBAL EDUARDO</t>
  </si>
  <si>
    <t>agosto</t>
  </si>
  <si>
    <t>vto 21/1/2025</t>
  </si>
  <si>
    <t>SE ENVIO A ANDRES BARBOZA TODO POR FOTO A WHATSAPP 12:30 tamb se aviso peor no se abono</t>
  </si>
  <si>
    <t>Factura de BPS Agicor Ind y Com ventanilla $428.017</t>
  </si>
  <si>
    <t>FACTURA DE ELEVADOR Y MAQUINARIA WILSON CORREA OBRA DIAMOND $7320</t>
  </si>
  <si>
    <t>SE RECORDO A LEONIDAS POR SEGURO DE CAMIONETA DE RANDY  (BERCKLEY)</t>
  </si>
  <si>
    <t>no pago</t>
  </si>
  <si>
    <t>Lo tiene y lo abona SONI (invergropu)</t>
  </si>
  <si>
    <t>prox a renovar</t>
  </si>
  <si>
    <t xml:space="preserve">SURA </t>
  </si>
  <si>
    <t>SE ABONARON 2/2 PAGO</t>
  </si>
  <si>
    <t>SE PAGO 2/2 $17736,05 + MULTA Y RECARGO</t>
  </si>
  <si>
    <t>PAGO 2/2 $22402 + MULTA Y RECARGO</t>
  </si>
  <si>
    <t>10 CUOTAS de $9295 VAMOS 3/10</t>
  </si>
  <si>
    <t>PROX VENC</t>
  </si>
  <si>
    <t>EN PROCESO DE PAGO</t>
  </si>
  <si>
    <t>falta pagar FEBRERO</t>
  </si>
  <si>
    <t>,</t>
  </si>
  <si>
    <t>ID Factura</t>
  </si>
  <si>
    <t>FEBRERO 2026</t>
  </si>
  <si>
    <t>SE PASO 12:30 A ANDRES BARBOZA PARA PAGAR ES IMPORTANTE ASI PODEMOS PRESENTAR NOMINAS DE BSE Y PAGAR ACCIDENTES DE TRABAJO CON MULTA Y RECARGO ( NO SE PAGO EN FECHA ANDRES LLAMA A ALEXIS)</t>
  </si>
  <si>
    <t>SE SOLICITO CAFÉ A MOLDES 1 CAJA LLEGA EL VIERNES 23/1 O LUNES 26/1</t>
  </si>
  <si>
    <t xml:space="preserve">HOY VENCE POLIZA DE SEGURO DE CAMIONETA SAVEIRO BEA0218 </t>
  </si>
  <si>
    <t>HOY ENVIARON POLIZA DE SEGURO CAMIONETA RANDY SON 2 CUOTAS A PARTIR DEL 11/2/2026</t>
  </si>
  <si>
    <t>TRATAR DE ENGANCHAR FACTURA DE MOLDES RUIBAL CAFÉ CABRALES EN GRANOS TOSTADOS. $8339</t>
  </si>
  <si>
    <t>TRATAR DE MECHAR FACTURA DE MOSVISTAR $34541</t>
  </si>
  <si>
    <t>OSE GALPON LA FORTUNA $2888 CUENTA 38876652</t>
  </si>
  <si>
    <t>UTE GALPON LA FORTUNA $5689 CUENTA 8298104548</t>
  </si>
  <si>
    <t xml:space="preserve">BSE GEMINAR $200 ACCIDENTES DEL TRABAJO </t>
  </si>
  <si>
    <t>MAXIMA SEGURIDAD</t>
  </si>
  <si>
    <t>5384- DIAMOND $5433</t>
  </si>
  <si>
    <t>5495- LA FORTUNA $3622</t>
  </si>
  <si>
    <t>4281 OFICINA IBERICA $3622</t>
  </si>
  <si>
    <t>TOTAL: $12677</t>
  </si>
  <si>
    <t>HOY VENCE POLIZA DE SEGURO Y COBERTURA DEL FIAT MOBI BEA 0780 Y BEA 0781 SURA</t>
  </si>
  <si>
    <t>SABADO 28 VENCE POLIZA DE SEGURO SURA BEA 0782FIAT STRADA</t>
  </si>
  <si>
    <t>PENDIENTE DE PAGO:</t>
  </si>
  <si>
    <t>DGI SARCET S.A</t>
  </si>
  <si>
    <t>BOLETO DGI MENSUALIDAD MES 7 QUE VENCIO 26/8/2025</t>
  </si>
  <si>
    <t>BOLETO DGI MENSUALIDAD MES 8 QUE VENCIO 25/9/2025</t>
  </si>
  <si>
    <t>BOLESTO DGI PARA 3ER CONVENIO SARCET QUE VENCIO</t>
  </si>
  <si>
    <t>AÑO 2024</t>
  </si>
  <si>
    <t>AÑO 2025</t>
  </si>
  <si>
    <t>POR</t>
  </si>
  <si>
    <t>AÑO 2026 C/BONIFICACION</t>
  </si>
  <si>
    <t>S/BONIFICACION</t>
  </si>
  <si>
    <t>ENERO /GENERAL</t>
  </si>
  <si>
    <t>FEBRERO 1ERA</t>
  </si>
  <si>
    <t>ABRIL 1ERA</t>
  </si>
  <si>
    <t>cuota 25</t>
  </si>
  <si>
    <t>abonado 12/1/2026</t>
  </si>
  <si>
    <t>cuota 16</t>
  </si>
  <si>
    <t>abonado 19/1/2026</t>
  </si>
  <si>
    <t>abonado 22/1/2026</t>
  </si>
  <si>
    <t>AGENDA FEBRERO 2026</t>
  </si>
  <si>
    <t>enviado al estudio</t>
  </si>
  <si>
    <t>Se recordo a Cristian hijo de techera sanitario , la factura y recibo por el ultimo cheque del %50 de mando de obra ancap.</t>
  </si>
  <si>
    <t>Silvia clienta viene alas 11:00 a pagar una cuota</t>
  </si>
  <si>
    <t xml:space="preserve"> SI FIRMADO</t>
  </si>
  <si>
    <t>APARICIO PEZZOLO ROBERTO DARIO</t>
  </si>
  <si>
    <t>BEVERLY HILLS- RAELUT</t>
  </si>
  <si>
    <t>VIGENTE</t>
  </si>
  <si>
    <t>PROXIMO A VENCER</t>
  </si>
  <si>
    <t>TABERIRA WALTER DANIEL</t>
  </si>
  <si>
    <t>GOLDEN RISE- GEMINAR</t>
  </si>
  <si>
    <t>BARRAGAN DI MAGGIO HECTOR SEBASTIAN</t>
  </si>
  <si>
    <t>5.463.964-7</t>
  </si>
  <si>
    <t>4.342.873-8</t>
  </si>
  <si>
    <t>5.462.912-7</t>
  </si>
  <si>
    <t>FERNANDES VILLAR JUAN IGNACIO</t>
  </si>
  <si>
    <t>LOPEZ ROLDAN LEONEL WASHINTONG</t>
  </si>
  <si>
    <t>4.369.020-8</t>
  </si>
  <si>
    <t>QUINTANA PERLA NOLBERTO FEDERICO</t>
  </si>
  <si>
    <t>NO PRESENTA CARNET DE SALUD PORQUE PIERDE DE TRABAJAR AL REALIZARSE LOS MULTIMPLES EXAMENES QUE LE EXIGEN</t>
  </si>
  <si>
    <t>00/00/0000</t>
  </si>
  <si>
    <t>RAUHOFER SOSA NICOLE</t>
  </si>
  <si>
    <t>5.925.945-2</t>
  </si>
  <si>
    <t>EUROMAX- AGICOR</t>
  </si>
  <si>
    <t>GOLDEN RISE - AGICOR IND Y COMERCIO</t>
  </si>
  <si>
    <t>BARCO- AGICOR</t>
  </si>
  <si>
    <t>GOLDEN RISE- AGICOR IND Y COMERCIO</t>
  </si>
  <si>
    <t>6.752.880-9</t>
  </si>
  <si>
    <t>NO PRESENTO JAMAS CARNET DE SALUD</t>
  </si>
  <si>
    <t>SILVA  PAREJA MARIA INES</t>
  </si>
  <si>
    <t>BEVERLY HILLS- RAELUT / GOLDEN RISE- GEMINAR/ AGICOR</t>
  </si>
  <si>
    <t>GOLDEN RISE- GEMINAR/ AGICOR</t>
  </si>
  <si>
    <t>DIAMOND - SARCET</t>
  </si>
  <si>
    <t>ALEJO FLOES MARTIN</t>
  </si>
  <si>
    <t>6.454.821-6</t>
  </si>
  <si>
    <t>BLANCO VELARDE CEZAR</t>
  </si>
  <si>
    <t>6.603.410-6</t>
  </si>
  <si>
    <t>4.175.159-5</t>
  </si>
  <si>
    <t>3.302.782-3</t>
  </si>
  <si>
    <t>CORRALES GALARZA WILLIAM</t>
  </si>
  <si>
    <t>6.690.921-8</t>
  </si>
  <si>
    <t>CORRALES SOLIS JHONY</t>
  </si>
  <si>
    <t>6.681.149-9</t>
  </si>
  <si>
    <t>29/97/2027</t>
  </si>
  <si>
    <t>DONATO INOCENTE SANCA</t>
  </si>
  <si>
    <t>6.619.437-2</t>
  </si>
  <si>
    <t>GAMA DE SOUZA KEVIN WILLIAM</t>
  </si>
  <si>
    <t>5.479.447-1</t>
  </si>
  <si>
    <t>NUÑEZ TEXEIRA DE OLIVERA HUGO ARIEL</t>
  </si>
  <si>
    <t>ORREGO MIERES RICARDO NAHUEL</t>
  </si>
  <si>
    <t>5.087.410-0</t>
  </si>
  <si>
    <t>ROSSI PRADA ANIBAL EDUARDO</t>
  </si>
  <si>
    <t>4.342.003-7</t>
  </si>
  <si>
    <t>SOSA MARQUEZ LEONARDO JAVIER</t>
  </si>
  <si>
    <t>4.387.842-4</t>
  </si>
  <si>
    <t>CONTROL DE CARNET DE SALUD 30/1/2026</t>
  </si>
  <si>
    <t>avisado a ines y a nico por correo</t>
  </si>
  <si>
    <t>avisado a guillermo por correo</t>
  </si>
  <si>
    <t>se aviso a randy</t>
  </si>
  <si>
    <t>La Fortuna (sin deuda)</t>
  </si>
  <si>
    <t xml:space="preserve">Diamond </t>
  </si>
  <si>
    <t>Italia 703 (sin deuda)</t>
  </si>
  <si>
    <t>DIAMOND cambio numero identificador</t>
  </si>
  <si>
    <t>SARCET NOVIEMBRE 2025</t>
  </si>
  <si>
    <t>BROU CTA CTE $0230010761</t>
  </si>
  <si>
    <t>PIXEL</t>
  </si>
  <si>
    <t>ITAU CTA CTE 1842831 JORGE PIERI</t>
  </si>
  <si>
    <t>BROU CTA CTE $ 0013923 SUC 23</t>
  </si>
  <si>
    <t xml:space="preserve"> ITAU CC 7852227</t>
  </si>
  <si>
    <t>ITAU CC $1198510 TERRAN SRL</t>
  </si>
  <si>
    <t>CTA CTE $ BBVA 992507585 WURTH DEL URUGUAY S.A</t>
  </si>
  <si>
    <t>GOMERYA DEL REY</t>
  </si>
  <si>
    <t>SCOTIABANCK CC38 - 0704161601 TUNIMAX S.A</t>
  </si>
  <si>
    <t>AGICOR NOVIEMBRE 2025</t>
  </si>
  <si>
    <t>A TODO COLOR PINTURAS</t>
  </si>
  <si>
    <t>BROU CTA CTE $175 - 0011135</t>
  </si>
  <si>
    <t>GEMINAR NOVIEMBRE 2025</t>
  </si>
  <si>
    <t>BROU CAJA DE AHORRO $ 179- 2110266 JUAN ANDRES PEÑA</t>
  </si>
  <si>
    <t>RAELUT NOVIEMBRE 2025</t>
  </si>
  <si>
    <t>AMERICA SERV Y TEC</t>
  </si>
  <si>
    <t>BROU CTA CTE U$D 184 0019424</t>
  </si>
  <si>
    <t>$43534 VENCE 18/2/2026</t>
  </si>
  <si>
    <t>$90 VENCE 18/2/2026</t>
  </si>
  <si>
    <t>Padron B.Hills (pago anual Ana)</t>
  </si>
  <si>
    <t>$72456 vence 17/3/2026</t>
  </si>
  <si>
    <t>ex casa quincho</t>
  </si>
  <si>
    <t>española</t>
  </si>
  <si>
    <t>española ( no posee deuda)</t>
  </si>
  <si>
    <t>actualizado 05/02/2026</t>
  </si>
  <si>
    <t>$28527 vence 2/2/2026 / $11004 vence 18/2</t>
  </si>
  <si>
    <t>$10507 VENCE 18/2/2026</t>
  </si>
  <si>
    <t>GrenLifee apto 704 deuda $0</t>
  </si>
  <si>
    <t>Ex casa quincho</t>
  </si>
  <si>
    <t>$8139 vence 18/2/2026</t>
  </si>
  <si>
    <t>$6386 vence 18/2/2026</t>
  </si>
  <si>
    <t>listo y pasado a Adriana</t>
  </si>
  <si>
    <t xml:space="preserve">PENDIENTE ANDRES NO PAGO </t>
  </si>
  <si>
    <t>FACTURA DE WILSON CORREA $10980 ABONADO 5/2/2026</t>
  </si>
  <si>
    <t>REUNION WILLIAN Y HORACIO</t>
  </si>
  <si>
    <t>REUNION WILLIAN Y HORACIO Y UNA REUNION MAS POR ZOOM A LAS 15:00</t>
  </si>
  <si>
    <t>SE ENVIO CORREO A GP PUNTA DEL ESTE POR FACTURA DE BSE DE SARCET ACCIDENTED DE TRABAJO</t>
  </si>
  <si>
    <t>17:00 FIRMA DE COMPORMISOS EN SALA DE JUNTAS.</t>
  </si>
  <si>
    <t>UTE DIAMOND $43534 CUENTA 3646391346</t>
  </si>
  <si>
    <t>UTE PONTENCIA CONTRATADAS PROVISORIO DE OBRA GEMINAR $90 CUENTA 1827392567</t>
  </si>
  <si>
    <t>OSE DIAMOND $10507 CUENTA 36774178</t>
  </si>
  <si>
    <t>UTE OF VENTAS GEMINAR $6386 CUENTA 2934275177</t>
  </si>
  <si>
    <t>UTE EX CASA QUINCHO $8139 CUENTA 3655371000</t>
  </si>
  <si>
    <t>BOLETO DE DGI CONVENIO 1 SARCET CUOTA 26 $62388</t>
  </si>
  <si>
    <t>HOY VENCE POLIZA DE SEGURO DE LA RETRO EXCAVADORA REVISAR.</t>
  </si>
  <si>
    <t>BOLETO DE DGI CONVENIO 2 SARCET CUOTA 17 $44765</t>
  </si>
  <si>
    <t>AGENDA MARZO 2026</t>
  </si>
  <si>
    <t>HOY SE PODRIA PAGAR CONTRIBUCION INMOBILIARIA CUOTA 1 ( SI EL AÑO 2026 ES MENOR A 29.000)</t>
  </si>
  <si>
    <t>POLIZA DE SEGURO GOLDEN RISE CUOTA 13/15 PERO AUN PENDIENTE LA CUOTA 12 u$d2597+2597=5194</t>
  </si>
  <si>
    <t>POLIZA DE SEGURO CAMIONETA SABEIRO 2019 EN LA QUE ANDA RANDY CUOTA 2 $12167</t>
  </si>
  <si>
    <t>ACUALUNAS SOLICITAR RECIBO Y FACTURA POR CHEQUE (1) Nº14706239 u$d2590 POR CONCEPTO SALDO TALLER ANCAP</t>
  </si>
  <si>
    <t>HOY VENCE POLIZA DE SEGURO DE IVECO  BTP 2061 CONSULTAR POR RENOVACION.</t>
  </si>
  <si>
    <t>HOY VENCE CONVENIO UTE OFICINA IBERIA CUOTA 4/6 SE PAGA ANTES (V13/2/)</t>
  </si>
  <si>
    <t>ANTEL OFICINA DE EVENTAS GOLDEN RISE $3826 CUENTA 24053096000169</t>
  </si>
  <si>
    <t>POLIZA DE SEGURO CAMIONETA SAVEIRO 2019 EN LA QUE ANDA RANDY CUOTA 1 $12167,61</t>
  </si>
  <si>
    <t>SEGURO DE LA RAM BEE1300 CUOTA 5/10 $9295</t>
  </si>
  <si>
    <t>10:00 REUNION SALA DE JUNTAS</t>
  </si>
  <si>
    <t>POLIZA DE SEGURO SURA DE LA RAM BEE1300 CUOTA 4/10 $9295 SE ABONA CON RUT DE GEMINAR 219590780011</t>
  </si>
  <si>
    <t>CONVENIO BSE SARCET 6,42*13335=85.610,7 (ES POR UNIDAD INDEXADA)</t>
  </si>
  <si>
    <t>actualizado 10/2/2026</t>
  </si>
  <si>
    <t>si firmado</t>
  </si>
  <si>
    <t>Yesica envio  9/2/2026</t>
  </si>
  <si>
    <t>yesica envio 10/2/2026</t>
  </si>
  <si>
    <t>Golden Rise(pago total 5/2/2026)</t>
  </si>
  <si>
    <t>Enero 2026</t>
  </si>
  <si>
    <t>LISTADO DE PROVEEDORES PARA SOLICITAR ESTADOS DE CUENTA</t>
  </si>
  <si>
    <t>solicitar 1er día de cada mes</t>
  </si>
  <si>
    <t>f.solicitud</t>
  </si>
  <si>
    <t>Acher</t>
  </si>
  <si>
    <t>Gonzalo Mendieta &lt;gmendieta@acher.com.uy&gt;</t>
  </si>
  <si>
    <t>Asegulab</t>
  </si>
  <si>
    <t>Gaston Perez &lt;lgperez@montevideo.com.uy&gt;</t>
  </si>
  <si>
    <t>Alcafe</t>
  </si>
  <si>
    <t>gestion@alcafehnos.com</t>
  </si>
  <si>
    <t>Alsina</t>
  </si>
  <si>
    <t>Sabrina Farias &lt;Sabrina.Farias@Alsina.com&gt;</t>
  </si>
  <si>
    <t>Ancap</t>
  </si>
  <si>
    <t>Texoil &lt;ancapcerropelado@gmail.com&gt;</t>
  </si>
  <si>
    <t>A todo color</t>
  </si>
  <si>
    <t xml:space="preserve">Silvana Valdivia &lt;silvana@atodocolor.com.uy&gt; </t>
  </si>
  <si>
    <t>MARIO&lt;mario@atodocolorpinturas.com.uy&gt;</t>
  </si>
  <si>
    <t>Barraca Maldonado</t>
  </si>
  <si>
    <t>Barraca Maldonado &lt;&gt;</t>
  </si>
  <si>
    <t>Bianchi</t>
  </si>
  <si>
    <t>Juan Carlos Binagui &lt;jcbinagui@bianchi.com.uy&gt;</t>
  </si>
  <si>
    <t>al dia.</t>
  </si>
  <si>
    <t>Cielo Azul</t>
  </si>
  <si>
    <t>Nicolas &lt;ngonzalez@cieloazul.com.uy&gt;</t>
  </si>
  <si>
    <t>Curpae</t>
  </si>
  <si>
    <t>Erwin &lt;vialeste@adinet.com.uy&gt;</t>
  </si>
  <si>
    <t>Domum</t>
  </si>
  <si>
    <t>Marcelo Villarmarzo &lt;domumsasmaldonado@gmail.com&gt;</t>
  </si>
  <si>
    <t>Fivisa</t>
  </si>
  <si>
    <t>Ana Noel Texeira Flores &lt;atexeira@fivisa.com.uy&gt;</t>
  </si>
  <si>
    <t>Gomería El Rey</t>
  </si>
  <si>
    <t>Gomeria El Rey &lt;gelrey@vera.com.uy&gt;</t>
  </si>
  <si>
    <t>Kroser</t>
  </si>
  <si>
    <t>administracion@multitor.com.uy</t>
  </si>
  <si>
    <t>La casa del tornillo</t>
  </si>
  <si>
    <t>administracion@lacasadeltornillo.com.uy</t>
  </si>
  <si>
    <t>Lintax</t>
  </si>
  <si>
    <t>Adm/Lintax &lt;administracion@lintax.com.uy&gt;</t>
  </si>
  <si>
    <t>Luissi</t>
  </si>
  <si>
    <t>Administracion Barraca Luissi &lt;administracion@luissi.com&gt;</t>
  </si>
  <si>
    <t>Nevepin</t>
  </si>
  <si>
    <t>Nevepin S.A. &lt;nevepin@hotmail.com&gt;</t>
  </si>
  <si>
    <t>Paenfe</t>
  </si>
  <si>
    <t>PAENFE - &lt;ermoldes@gmail.com&gt;</t>
  </si>
  <si>
    <t>Pixel</t>
  </si>
  <si>
    <t>PIXEL Impresiones &lt;pixel.uy@gmail.com&gt;</t>
  </si>
  <si>
    <t>Pintumas</t>
  </si>
  <si>
    <t>Pintureria Pintumas &lt;pintureriapintumas@gmail.com&gt;</t>
  </si>
  <si>
    <t>Polygom</t>
  </si>
  <si>
    <t>Polygom Admin &lt;polygomadmin@vera.com.uy&gt;</t>
  </si>
  <si>
    <t>Punta Seguridad</t>
  </si>
  <si>
    <t>nievesdario@hotmail.com &lt;nievesdario@hotmail.com&gt;</t>
  </si>
  <si>
    <t>Punta Seguridad &lt;seguridadepunta@hotmail.com&gt;</t>
  </si>
  <si>
    <t>Sanitaria Maldonado</t>
  </si>
  <si>
    <t>SANITARIA MALDONADO &lt;sanitariamaldonado@gmail.com&gt;</t>
  </si>
  <si>
    <t>Sisnet</t>
  </si>
  <si>
    <t>cobranza@sisnetsoftware.com.uy</t>
  </si>
  <si>
    <t>administracion@sis-net.com.uy</t>
  </si>
  <si>
    <t>Tecnoandamio</t>
  </si>
  <si>
    <t>Karina Vives &lt;karina.vives@tecnoandamio.com&gt;</t>
  </si>
  <si>
    <t>Terran</t>
  </si>
  <si>
    <t>Ferreteria Terran &lt;terransrl@gmail.com&gt;</t>
  </si>
  <si>
    <t>Timber</t>
  </si>
  <si>
    <t>Facturacion Timber S.A. &lt;facturacion@timber.com.uy&gt;</t>
  </si>
  <si>
    <t>Usg</t>
  </si>
  <si>
    <t>USG &lt;Alicia.farinas@knauf.com&gt;</t>
  </si>
  <si>
    <t>USG &lt;Gustavo.Ferreira@knauf.com&gt;</t>
  </si>
  <si>
    <t>Vicas</t>
  </si>
  <si>
    <t>ventas1@vicas.com.uy</t>
  </si>
  <si>
    <t>Zona Container</t>
  </si>
  <si>
    <t>Info Zona Container &lt;info@zonacontainer.com.uy&gt;</t>
  </si>
  <si>
    <t>Ontil</t>
  </si>
  <si>
    <t>contaduria@ontil.com.uy / Cuentascorrientes@ontil.com.uy</t>
  </si>
  <si>
    <t>actualizado 11/2/2026</t>
  </si>
  <si>
    <t>Padron B.Hills (pago ana)</t>
  </si>
  <si>
    <t>UTE BEVERLY HILLS $3303 CUENTA 9493833232</t>
  </si>
  <si>
    <t>$3303 VENCE 25/2/2026</t>
  </si>
  <si>
    <t>AQUALUNAS</t>
  </si>
  <si>
    <t>SE ENVIO POR FOTO A ANDRES HOY 12/2/2026 10:40</t>
  </si>
  <si>
    <t>SE LE ENVIO POR FOTO ATRAVEZ DE WAPP A ANDRES PARA PAGAR ANTES HOY 12/2/2026 10:40</t>
  </si>
  <si>
    <t>$2245 vence 26/1/2026 $2440 vence 24/2/2026</t>
  </si>
  <si>
    <t xml:space="preserve">Wifi Grupo Caybo H </t>
  </si>
  <si>
    <t>hastneed2017</t>
  </si>
  <si>
    <t xml:space="preserve">Wifi Sala de juntas (fondo) </t>
  </si>
  <si>
    <t>iberica1</t>
  </si>
  <si>
    <t>$873 vence 24/2/2026</t>
  </si>
  <si>
    <t>$17421 vence 24/2/2026</t>
  </si>
  <si>
    <t>MES 1</t>
  </si>
  <si>
    <t>VTO 24/2/2026</t>
  </si>
  <si>
    <t>cuota 26</t>
  </si>
  <si>
    <t>cuota 17</t>
  </si>
  <si>
    <t>$8662 vence 24/2/2026</t>
  </si>
  <si>
    <t>$1650 vence 24/2/2026</t>
  </si>
  <si>
    <t>se le ha pasado a Anderes pero no abono aun, ultimo aviso 18/2/2026 13:13</t>
  </si>
  <si>
    <t>$28178 vence 28/1/2026 y $13089 vence 26/2/2026</t>
  </si>
  <si>
    <r>
      <t xml:space="preserve">ya vino consumo lo tiene patricia en fisico </t>
    </r>
    <r>
      <rPr>
        <b/>
        <sz val="14"/>
        <rFont val="Calibri"/>
        <family val="2"/>
        <scheme val="minor"/>
      </rPr>
      <t>( ya no lo pagamos nosotros lo paga Alejandro Torres nuevo dueño de Durtex) avisaron por corte de servicio</t>
    </r>
  </si>
  <si>
    <t>$1400 vence 24/2/2026</t>
  </si>
  <si>
    <t>$12535 vence 2/3/2026</t>
  </si>
  <si>
    <t>FACTURA A-1012 DE ER SERVICIOS MECANICOS $72261  (falta pagar)</t>
  </si>
  <si>
    <t>UTE DE OFICINA IBERICA CONVENIO CUOTA 4 DE 6 $72456 CUENTA 7865551915 (falta abonar)</t>
  </si>
  <si>
    <t>PATRICIA AGARO TODOS LOS CHEQUES DE AQUALUNA (JORGE TECHERA) COPIAS Y ORIGINALES. YA ESTAN PASADOS ALA AGENDA PARA RECLAMAR</t>
  </si>
  <si>
    <t>SE ENVIO FOTO A ANDRES 18/2/2026 10:05 AGUARDO COMPROBANTE</t>
  </si>
  <si>
    <t>SE ENVIO FOTO A ANDRES 18/2/2026 10:05 AGUARDO COMPORBANTE</t>
  </si>
  <si>
    <t>se suponia que venian de maxima seguridad. Pero no vinieron se realiza reclamo correspondiente.</t>
  </si>
  <si>
    <t>BPS HOY ARRANCAN LOS VENCIMIENTOS POR VENTANILLA.</t>
  </si>
  <si>
    <t>Andres saco facturas para abonar por ventanilla hoy 18/2/2026 17:00</t>
  </si>
  <si>
    <t>Agicor construccion fondo  01/2026 $274</t>
  </si>
  <si>
    <t>Agicor contruccion aporte 12/2026 y 01/2026 $578</t>
  </si>
  <si>
    <t>Geminar industria y comercio aporte 01/2026 $23323</t>
  </si>
  <si>
    <t>Raelut construccion fondo 01/2026 bh 11611 $11773</t>
  </si>
  <si>
    <t>Raelut construccion fondo 01/2026 bh 11610 $11363</t>
  </si>
  <si>
    <t>Raelut construccion sub contrato aqualunas 01/2026bh 11610 $5214</t>
  </si>
  <si>
    <t>Raelut construccion sub contrato aqualunas 01/2026 bh 11611 $7867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</si>
</sst>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$-380A]\ * #,##0.00_-;\-[$$-380A]\ * #,##0.00_-;_-[$$-380A]\ * &quot;-&quot;??_-;_-@_-"/>
    <numFmt numFmtId="165" formatCode="0;[Red]0"/>
    <numFmt numFmtId="166" formatCode="[$$-300A]#,##0.00"/>
    <numFmt numFmtId="167" formatCode="_-[$$-380A]\ * #,##0_-;\-[$$-380A]\ * #,##0_-;_-[$$-380A]\ * &quot;-&quot;??_-;_-@_-"/>
    <numFmt numFmtId="168" formatCode="[$$-380A]\ #,##0.00"/>
    <numFmt numFmtId="169" formatCode="[$$-380A]\ #,##0.00;[Red][$$-380A]\ #,##0.00"/>
    <numFmt numFmtId="170" formatCode="_-[$$-380A]\ * #,##0_-;\-[$$-380A]\ * #,##0_-;_-[$$-380A]\ * &quot;-&quot;_-;_-@_-"/>
    <numFmt numFmtId="171" formatCode="[$$-380A]\ #,##0"/>
    <numFmt numFmtId="172" formatCode="[$$-380A]\ #,##0;[Red][$$-380A]\ #,##0"/>
    <numFmt numFmtId="173" formatCode="[$-F800]dddd\,\ mmmm\ dd\,\ yyyy"/>
    <numFmt numFmtId="174" formatCode="#,##0;[Red]#,##0"/>
    <numFmt numFmtId="175" formatCode="#,##0\ [$USD];[Red]#,##0\ [$USD]"/>
    <numFmt numFmtId="176" formatCode="[$$-500A]#,##0;[Red][$$-500A]#,##0"/>
    <numFmt numFmtId="177" formatCode="[$-C0A]d\-mmm\-yy;@"/>
    <numFmt numFmtId="178" formatCode="#,##0\ _€;[Red]#,##0\ _€"/>
    <numFmt numFmtId="179" formatCode="[$-380A]dddd\,\ dd&quot; de &quot;mmmm&quot; de &quot;yyyy;@"/>
    <numFmt numFmtId="180" formatCode="[$$-80A]#,##0;[Red][$$-80A]#,##0"/>
    <numFmt numFmtId="181" formatCode="[$$-540A]#,##0;[Red][$$-540A]#,##0"/>
    <numFmt numFmtId="182" formatCode="_(&quot;$&quot;\ * #,##0.00_);_(&quot;$&quot;\ * \(#,##0.00\);_(&quot;$&quot;\ * &quot;-&quot;??_);_(@_)"/>
    <numFmt numFmtId="183" formatCode="d\-m;@"/>
  </numFmts>
  <fonts count="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rgb="FFFF0000"/>
      <name val="Calibri"/>
      <family val="2"/>
      <scheme val="minor"/>
    </font>
    <font>
      <b/>
      <sz val="36"/>
      <color theme="6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Franklin Gothic Medium"/>
      <family val="2"/>
    </font>
    <font>
      <b/>
      <sz val="28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sz val="2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0D35E1"/>
      <name val="Arial"/>
      <family val="2"/>
    </font>
    <font>
      <b/>
      <sz val="14"/>
      <name val="Arial"/>
      <family val="2"/>
    </font>
    <font>
      <b/>
      <sz val="16"/>
      <color rgb="FFFF0000"/>
      <name val="Franklin Gothic Medium"/>
      <family val="2"/>
    </font>
    <font>
      <b/>
      <i/>
      <sz val="16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D35E1"/>
      <name val="Calibri"/>
      <family val="2"/>
      <scheme val="minor"/>
    </font>
    <font>
      <b/>
      <sz val="12"/>
      <color rgb="FF0D35E1"/>
      <name val="Arial"/>
      <family val="2"/>
    </font>
    <font>
      <b/>
      <i/>
      <sz val="12"/>
      <color rgb="FFFF0000"/>
      <name val="Calibri"/>
      <family val="2"/>
      <scheme val="minor"/>
    </font>
    <font>
      <b/>
      <sz val="11"/>
      <color rgb="FF0D35E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D35E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D35E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D35E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D35E1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FF0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9" tint="0.59999389629810485"/>
      <name val="Calibri"/>
      <family val="2"/>
      <scheme val="minor"/>
    </font>
    <font>
      <b/>
      <sz val="16"/>
      <color theme="9" tint="0.59999389629810485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name val="Verdana"/>
      <family val="2"/>
    </font>
    <font>
      <b/>
      <sz val="16"/>
      <name val="Calibri"/>
      <family val="2"/>
      <scheme val="minor"/>
    </font>
    <font>
      <b/>
      <sz val="24"/>
      <color rgb="FF0D35E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name val="Arial"/>
      <family val="2"/>
    </font>
    <font>
      <b/>
      <i/>
      <sz val="18"/>
      <color rgb="FF0D35E1"/>
      <name val="Calibri"/>
      <family val="2"/>
      <scheme val="minor"/>
    </font>
    <font>
      <sz val="14"/>
      <color rgb="FF0D35E1"/>
      <name val="Calibri"/>
      <family val="2"/>
      <scheme val="minor"/>
    </font>
    <font>
      <b/>
      <i/>
      <sz val="12"/>
      <color rgb="FF000000"/>
      <name val="Arial"/>
      <family val="2"/>
    </font>
    <font>
      <b/>
      <sz val="11"/>
      <color rgb="FF7030A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i/>
      <sz val="11"/>
      <color theme="1"/>
      <name val="Arial Narrow"/>
      <family val="2"/>
    </font>
    <font>
      <sz val="16"/>
      <color rgb="FF0D35E1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FC3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6C808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/>
      <diagonal/>
    </border>
    <border>
      <left/>
      <right style="medium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33" fillId="0" borderId="0"/>
    <xf numFmtId="182" fontId="33" fillId="0" borderId="0" applyFont="0" applyFill="0" applyBorder="0" applyAlignment="0" applyProtection="0"/>
    <xf numFmtId="0" fontId="93" fillId="0" borderId="0" applyNumberFormat="0" applyFill="0" applyBorder="0" applyAlignment="0" applyProtection="0"/>
  </cellStyleXfs>
  <cellXfs count="267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0" fontId="1" fillId="8" borderId="1" xfId="0" applyFont="1" applyFill="1" applyBorder="1"/>
    <xf numFmtId="0" fontId="4" fillId="5" borderId="6" xfId="0" applyFont="1" applyFill="1" applyBorder="1"/>
    <xf numFmtId="0" fontId="4" fillId="5" borderId="2" xfId="0" applyFont="1" applyFill="1" applyBorder="1"/>
    <xf numFmtId="0" fontId="1" fillId="11" borderId="1" xfId="0" applyFont="1" applyFill="1" applyBorder="1"/>
    <xf numFmtId="0" fontId="5" fillId="0" borderId="1" xfId="0" applyFont="1" applyFill="1" applyBorder="1"/>
    <xf numFmtId="3" fontId="0" fillId="2" borderId="1" xfId="0" applyNumberFormat="1" applyFill="1" applyBorder="1" applyAlignment="1">
      <alignment horizontal="right"/>
    </xf>
    <xf numFmtId="0" fontId="0" fillId="7" borderId="0" xfId="0" applyFill="1"/>
    <xf numFmtId="0" fontId="1" fillId="0" borderId="1" xfId="0" applyFont="1" applyBorder="1"/>
    <xf numFmtId="3" fontId="1" fillId="2" borderId="1" xfId="0" applyNumberFormat="1" applyFont="1" applyFill="1" applyBorder="1" applyAlignment="1">
      <alignment horizontal="right"/>
    </xf>
    <xf numFmtId="0" fontId="0" fillId="4" borderId="0" xfId="0" applyFill="1"/>
    <xf numFmtId="2" fontId="0" fillId="0" borderId="1" xfId="0" applyNumberFormat="1" applyBorder="1" applyAlignment="1">
      <alignment horizontal="right"/>
    </xf>
    <xf numFmtId="0" fontId="0" fillId="9" borderId="0" xfId="0" applyFill="1"/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3" fontId="1" fillId="8" borderId="1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16" fontId="0" fillId="2" borderId="1" xfId="0" applyNumberFormat="1" applyFill="1" applyBorder="1" applyAlignment="1">
      <alignment horizontal="right"/>
    </xf>
    <xf numFmtId="14" fontId="0" fillId="12" borderId="1" xfId="0" applyNumberFormat="1" applyFill="1" applyBorder="1" applyAlignment="1">
      <alignment horizontal="right"/>
    </xf>
    <xf numFmtId="14" fontId="0" fillId="13" borderId="1" xfId="0" applyNumberFormat="1" applyFill="1" applyBorder="1" applyAlignment="1">
      <alignment horizontal="right"/>
    </xf>
    <xf numFmtId="2" fontId="0" fillId="14" borderId="1" xfId="0" applyNumberFormat="1" applyFill="1" applyBorder="1" applyAlignment="1">
      <alignment horizontal="right"/>
    </xf>
    <xf numFmtId="14" fontId="0" fillId="14" borderId="1" xfId="0" applyNumberForma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3" fontId="1" fillId="2" borderId="6" xfId="0" applyNumberFormat="1" applyFont="1" applyFill="1" applyBorder="1"/>
    <xf numFmtId="2" fontId="0" fillId="14" borderId="6" xfId="0" applyNumberFormat="1" applyFill="1" applyBorder="1"/>
    <xf numFmtId="0" fontId="0" fillId="15" borderId="0" xfId="0" applyFill="1"/>
    <xf numFmtId="0" fontId="1" fillId="11" borderId="0" xfId="0" applyFont="1" applyFill="1" applyBorder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14" fontId="0" fillId="4" borderId="1" xfId="0" applyNumberFormat="1" applyFill="1" applyBorder="1"/>
    <xf numFmtId="0" fontId="0" fillId="0" borderId="7" xfId="0" applyBorder="1"/>
    <xf numFmtId="0" fontId="12" fillId="6" borderId="1" xfId="0" applyFont="1" applyFill="1" applyBorder="1"/>
    <xf numFmtId="0" fontId="1" fillId="6" borderId="1" xfId="0" applyFont="1" applyFill="1" applyBorder="1"/>
    <xf numFmtId="0" fontId="0" fillId="16" borderId="1" xfId="0" applyFill="1" applyBorder="1" applyAlignment="1">
      <alignment horizontal="right"/>
    </xf>
    <xf numFmtId="16" fontId="0" fillId="16" borderId="1" xfId="0" applyNumberFormat="1" applyFill="1" applyBorder="1"/>
    <xf numFmtId="16" fontId="0" fillId="16" borderId="1" xfId="0" applyNumberFormat="1" applyFill="1" applyBorder="1" applyAlignment="1">
      <alignment horizontal="left"/>
    </xf>
    <xf numFmtId="0" fontId="13" fillId="17" borderId="1" xfId="0" applyFont="1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166" fontId="0" fillId="18" borderId="1" xfId="0" applyNumberFormat="1" applyFill="1" applyBorder="1"/>
    <xf numFmtId="166" fontId="0" fillId="0" borderId="1" xfId="0" applyNumberFormat="1" applyBorder="1"/>
    <xf numFmtId="166" fontId="1" fillId="2" borderId="1" xfId="0" applyNumberFormat="1" applyFont="1" applyFill="1" applyBorder="1"/>
    <xf numFmtId="16" fontId="0" fillId="0" borderId="0" xfId="0" applyNumberFormat="1"/>
    <xf numFmtId="166" fontId="0" fillId="0" borderId="0" xfId="0" applyNumberFormat="1"/>
    <xf numFmtId="0" fontId="0" fillId="11" borderId="0" xfId="0" applyFill="1" applyBorder="1"/>
    <xf numFmtId="3" fontId="0" fillId="11" borderId="0" xfId="0" applyNumberFormat="1" applyFill="1" applyBorder="1"/>
    <xf numFmtId="0" fontId="1" fillId="0" borderId="0" xfId="0" applyFont="1"/>
    <xf numFmtId="0" fontId="10" fillId="11" borderId="0" xfId="0" applyFont="1" applyFill="1" applyBorder="1"/>
    <xf numFmtId="3" fontId="1" fillId="7" borderId="1" xfId="0" applyNumberFormat="1" applyFont="1" applyFill="1" applyBorder="1"/>
    <xf numFmtId="0" fontId="1" fillId="19" borderId="1" xfId="0" applyFont="1" applyFill="1" applyBorder="1"/>
    <xf numFmtId="3" fontId="0" fillId="4" borderId="0" xfId="0" applyNumberFormat="1" applyFill="1" applyBorder="1"/>
    <xf numFmtId="0" fontId="0" fillId="4" borderId="8" xfId="0" applyFill="1" applyBorder="1"/>
    <xf numFmtId="3" fontId="1" fillId="7" borderId="9" xfId="0" applyNumberFormat="1" applyFont="1" applyFill="1" applyBorder="1"/>
    <xf numFmtId="0" fontId="0" fillId="11" borderId="8" xfId="0" applyFill="1" applyBorder="1"/>
    <xf numFmtId="3" fontId="0" fillId="0" borderId="9" xfId="0" applyNumberFormat="1" applyBorder="1"/>
    <xf numFmtId="0" fontId="1" fillId="19" borderId="10" xfId="0" applyFont="1" applyFill="1" applyBorder="1"/>
    <xf numFmtId="0" fontId="1" fillId="0" borderId="0" xfId="0" applyFont="1" applyBorder="1"/>
    <xf numFmtId="3" fontId="1" fillId="0" borderId="0" xfId="0" applyNumberFormat="1" applyFont="1" applyBorder="1"/>
    <xf numFmtId="0" fontId="0" fillId="4" borderId="0" xfId="0" applyFill="1" applyBorder="1"/>
    <xf numFmtId="3" fontId="1" fillId="7" borderId="0" xfId="0" applyNumberFormat="1" applyFont="1" applyFill="1" applyBorder="1"/>
    <xf numFmtId="167" fontId="1" fillId="0" borderId="0" xfId="0" applyNumberFormat="1" applyFont="1" applyBorder="1"/>
    <xf numFmtId="0" fontId="1" fillId="19" borderId="11" xfId="0" applyFont="1" applyFill="1" applyBorder="1"/>
    <xf numFmtId="0" fontId="0" fillId="11" borderId="10" xfId="0" applyFill="1" applyBorder="1"/>
    <xf numFmtId="3" fontId="0" fillId="11" borderId="11" xfId="0" applyNumberFormat="1" applyFill="1" applyBorder="1"/>
    <xf numFmtId="0" fontId="1" fillId="4" borderId="1" xfId="0" applyFont="1" applyFill="1" applyBorder="1"/>
    <xf numFmtId="3" fontId="0" fillId="7" borderId="1" xfId="0" applyNumberFormat="1" applyFill="1" applyBorder="1"/>
    <xf numFmtId="3" fontId="0" fillId="7" borderId="3" xfId="0" applyNumberFormat="1" applyFill="1" applyBorder="1"/>
    <xf numFmtId="0" fontId="1" fillId="6" borderId="10" xfId="0" applyFont="1" applyFill="1" applyBorder="1" applyAlignment="1">
      <alignment horizontal="right" vertical="top"/>
    </xf>
    <xf numFmtId="3" fontId="1" fillId="6" borderId="11" xfId="0" applyNumberFormat="1" applyFont="1" applyFill="1" applyBorder="1"/>
    <xf numFmtId="3" fontId="0" fillId="7" borderId="1" xfId="0" applyNumberFormat="1" applyFont="1" applyFill="1" applyBorder="1"/>
    <xf numFmtId="0" fontId="0" fillId="0" borderId="0" xfId="0" applyFont="1"/>
    <xf numFmtId="0" fontId="17" fillId="0" borderId="0" xfId="0" applyFont="1" applyAlignment="1">
      <alignment horizontal="center"/>
    </xf>
    <xf numFmtId="0" fontId="1" fillId="18" borderId="0" xfId="0" applyFont="1" applyFill="1" applyAlignment="1">
      <alignment horizontal="center"/>
    </xf>
    <xf numFmtId="0" fontId="12" fillId="18" borderId="1" xfId="0" applyFont="1" applyFill="1" applyBorder="1" applyAlignment="1">
      <alignment horizontal="center"/>
    </xf>
    <xf numFmtId="168" fontId="0" fillId="0" borderId="1" xfId="0" applyNumberFormat="1" applyBorder="1"/>
    <xf numFmtId="168" fontId="1" fillId="3" borderId="1" xfId="0" applyNumberFormat="1" applyFont="1" applyFill="1" applyBorder="1"/>
    <xf numFmtId="0" fontId="5" fillId="11" borderId="2" xfId="0" applyFont="1" applyFill="1" applyBorder="1" applyAlignment="1">
      <alignment horizontal="left"/>
    </xf>
    <xf numFmtId="0" fontId="18" fillId="0" borderId="0" xfId="0" applyFont="1"/>
    <xf numFmtId="0" fontId="19" fillId="2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Fill="1" applyBorder="1"/>
    <xf numFmtId="0" fontId="0" fillId="0" borderId="0" xfId="0" applyAlignment="1">
      <alignment horizontal="center"/>
    </xf>
    <xf numFmtId="0" fontId="0" fillId="9" borderId="1" xfId="0" applyFill="1" applyBorder="1"/>
    <xf numFmtId="0" fontId="12" fillId="10" borderId="1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2" fontId="1" fillId="8" borderId="1" xfId="0" applyNumberFormat="1" applyFont="1" applyFill="1" applyBorder="1"/>
    <xf numFmtId="166" fontId="0" fillId="9" borderId="1" xfId="0" applyNumberFormat="1" applyFill="1" applyBorder="1"/>
    <xf numFmtId="16" fontId="0" fillId="9" borderId="0" xfId="0" applyNumberFormat="1" applyFill="1"/>
    <xf numFmtId="0" fontId="0" fillId="9" borderId="12" xfId="0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0" fillId="9" borderId="8" xfId="0" applyFill="1" applyBorder="1"/>
    <xf numFmtId="0" fontId="0" fillId="9" borderId="16" xfId="0" applyFill="1" applyBorder="1"/>
    <xf numFmtId="0" fontId="1" fillId="2" borderId="1" xfId="0" applyFont="1" applyFill="1" applyBorder="1"/>
    <xf numFmtId="0" fontId="1" fillId="11" borderId="0" xfId="0" applyFont="1" applyFill="1"/>
    <xf numFmtId="0" fontId="0" fillId="3" borderId="14" xfId="0" applyFill="1" applyBorder="1"/>
    <xf numFmtId="0" fontId="0" fillId="3" borderId="15" xfId="0" applyFill="1" applyBorder="1"/>
    <xf numFmtId="3" fontId="0" fillId="21" borderId="0" xfId="0" applyNumberFormat="1" applyFill="1" applyBorder="1"/>
    <xf numFmtId="3" fontId="21" fillId="0" borderId="1" xfId="0" applyNumberFormat="1" applyFont="1" applyFill="1" applyBorder="1"/>
    <xf numFmtId="3" fontId="22" fillId="7" borderId="1" xfId="0" applyNumberFormat="1" applyFont="1" applyFill="1" applyBorder="1"/>
    <xf numFmtId="0" fontId="1" fillId="9" borderId="1" xfId="0" applyFont="1" applyFill="1" applyBorder="1" applyAlignment="1">
      <alignment horizontal="left"/>
    </xf>
    <xf numFmtId="2" fontId="0" fillId="9" borderId="1" xfId="0" applyNumberFormat="1" applyFill="1" applyBorder="1"/>
    <xf numFmtId="16" fontId="0" fillId="0" borderId="1" xfId="0" applyNumberFormat="1" applyBorder="1"/>
    <xf numFmtId="0" fontId="0" fillId="3" borderId="0" xfId="0" applyFill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16" fontId="0" fillId="4" borderId="1" xfId="0" applyNumberFormat="1" applyFill="1" applyBorder="1"/>
    <xf numFmtId="0" fontId="11" fillId="4" borderId="0" xfId="0" applyFont="1" applyFill="1"/>
    <xf numFmtId="0" fontId="1" fillId="3" borderId="1" xfId="0" applyFont="1" applyFill="1" applyBorder="1"/>
    <xf numFmtId="0" fontId="0" fillId="3" borderId="1" xfId="0" applyFill="1" applyBorder="1" applyAlignment="1">
      <alignment horizontal="left"/>
    </xf>
    <xf numFmtId="16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4" borderId="12" xfId="0" applyFill="1" applyBorder="1"/>
    <xf numFmtId="0" fontId="0" fillId="4" borderId="17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3" borderId="0" xfId="0" applyFill="1" applyBorder="1"/>
    <xf numFmtId="0" fontId="0" fillId="9" borderId="9" xfId="0" applyFill="1" applyBorder="1"/>
    <xf numFmtId="0" fontId="0" fillId="22" borderId="12" xfId="0" applyFill="1" applyBorder="1"/>
    <xf numFmtId="0" fontId="0" fillId="22" borderId="13" xfId="0" applyFill="1" applyBorder="1"/>
    <xf numFmtId="0" fontId="0" fillId="22" borderId="14" xfId="0" applyFill="1" applyBorder="1"/>
    <xf numFmtId="0" fontId="0" fillId="22" borderId="15" xfId="0" applyFill="1" applyBorder="1"/>
    <xf numFmtId="0" fontId="0" fillId="22" borderId="8" xfId="0" applyFill="1" applyBorder="1"/>
    <xf numFmtId="0" fontId="0" fillId="22" borderId="16" xfId="0" applyFill="1" applyBorder="1"/>
    <xf numFmtId="0" fontId="1" fillId="3" borderId="10" xfId="0" applyFont="1" applyFill="1" applyBorder="1"/>
    <xf numFmtId="0" fontId="1" fillId="3" borderId="18" xfId="0" applyFont="1" applyFill="1" applyBorder="1"/>
    <xf numFmtId="0" fontId="1" fillId="3" borderId="11" xfId="0" applyFont="1" applyFill="1" applyBorder="1"/>
    <xf numFmtId="0" fontId="1" fillId="3" borderId="3" xfId="0" applyFont="1" applyFill="1" applyBorder="1" applyAlignment="1">
      <alignment horizontal="left"/>
    </xf>
    <xf numFmtId="0" fontId="1" fillId="3" borderId="17" xfId="0" applyFont="1" applyFill="1" applyBorder="1"/>
    <xf numFmtId="0" fontId="1" fillId="3" borderId="13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6" xfId="0" applyFont="1" applyFill="1" applyBorder="1"/>
    <xf numFmtId="2" fontId="0" fillId="0" borderId="0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/>
    <xf numFmtId="0" fontId="21" fillId="0" borderId="21" xfId="0" applyFont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0" xfId="0" applyFont="1" applyBorder="1"/>
    <xf numFmtId="0" fontId="0" fillId="0" borderId="22" xfId="0" applyFont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3" borderId="22" xfId="0" applyFill="1" applyBorder="1" applyAlignment="1">
      <alignment horizontal="center"/>
    </xf>
    <xf numFmtId="14" fontId="0" fillId="23" borderId="1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 applyBorder="1"/>
    <xf numFmtId="0" fontId="1" fillId="0" borderId="0" xfId="0" applyFont="1" applyFill="1" applyBorder="1"/>
    <xf numFmtId="0" fontId="1" fillId="0" borderId="18" xfId="0" applyFont="1" applyFill="1" applyBorder="1"/>
    <xf numFmtId="0" fontId="0" fillId="11" borderId="12" xfId="0" applyFill="1" applyBorder="1"/>
    <xf numFmtId="3" fontId="0" fillId="11" borderId="17" xfId="0" applyNumberFormat="1" applyFill="1" applyBorder="1"/>
    <xf numFmtId="0" fontId="0" fillId="0" borderId="17" xfId="0" applyFill="1" applyBorder="1"/>
    <xf numFmtId="0" fontId="0" fillId="11" borderId="17" xfId="0" applyFill="1" applyBorder="1"/>
    <xf numFmtId="49" fontId="9" fillId="11" borderId="17" xfId="0" applyNumberFormat="1" applyFont="1" applyFill="1" applyBorder="1"/>
    <xf numFmtId="3" fontId="16" fillId="11" borderId="17" xfId="0" applyNumberFormat="1" applyFont="1" applyFill="1" applyBorder="1"/>
    <xf numFmtId="0" fontId="0" fillId="0" borderId="17" xfId="0" applyBorder="1"/>
    <xf numFmtId="0" fontId="1" fillId="0" borderId="17" xfId="0" applyFont="1" applyBorder="1"/>
    <xf numFmtId="0" fontId="0" fillId="0" borderId="13" xfId="0" applyBorder="1"/>
    <xf numFmtId="0" fontId="0" fillId="11" borderId="14" xfId="0" applyFill="1" applyBorder="1"/>
    <xf numFmtId="0" fontId="0" fillId="0" borderId="15" xfId="0" applyBorder="1"/>
    <xf numFmtId="0" fontId="0" fillId="12" borderId="0" xfId="0" applyFill="1" applyBorder="1"/>
    <xf numFmtId="0" fontId="0" fillId="21" borderId="0" xfId="0" applyFill="1" applyBorder="1"/>
    <xf numFmtId="0" fontId="0" fillId="0" borderId="14" xfId="0" applyBorder="1"/>
    <xf numFmtId="3" fontId="0" fillId="0" borderId="0" xfId="0" applyNumberFormat="1" applyBorder="1"/>
    <xf numFmtId="0" fontId="1" fillId="0" borderId="0" xfId="0" applyFont="1" applyBorder="1" applyAlignment="1">
      <alignment horizontal="right" vertical="top"/>
    </xf>
    <xf numFmtId="0" fontId="1" fillId="21" borderId="0" xfId="0" applyFont="1" applyFill="1" applyBorder="1" applyAlignment="1">
      <alignment horizontal="left"/>
    </xf>
    <xf numFmtId="0" fontId="1" fillId="11" borderId="14" xfId="0" applyFont="1" applyFill="1" applyBorder="1"/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0" fillId="0" borderId="16" xfId="0" applyBorder="1"/>
    <xf numFmtId="3" fontId="0" fillId="0" borderId="0" xfId="0" applyNumberFormat="1" applyFill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4" fillId="17" borderId="22" xfId="0" applyFont="1" applyFill="1" applyBorder="1" applyAlignment="1">
      <alignment horizontal="center"/>
    </xf>
    <xf numFmtId="166" fontId="0" fillId="18" borderId="22" xfId="0" applyNumberFormat="1" applyFill="1" applyBorder="1"/>
    <xf numFmtId="16" fontId="0" fillId="0" borderId="31" xfId="0" applyNumberFormat="1" applyBorder="1"/>
    <xf numFmtId="16" fontId="0" fillId="0" borderId="0" xfId="0" applyNumberFormat="1" applyBorder="1"/>
    <xf numFmtId="166" fontId="0" fillId="0" borderId="0" xfId="0" applyNumberFormat="1" applyBorder="1"/>
    <xf numFmtId="0" fontId="0" fillId="0" borderId="35" xfId="0" applyBorder="1"/>
    <xf numFmtId="0" fontId="0" fillId="0" borderId="36" xfId="0" applyBorder="1"/>
    <xf numFmtId="3" fontId="1" fillId="0" borderId="1" xfId="0" applyNumberFormat="1" applyFont="1" applyFill="1" applyBorder="1"/>
    <xf numFmtId="2" fontId="0" fillId="0" borderId="0" xfId="0" applyNumberFormat="1"/>
    <xf numFmtId="0" fontId="0" fillId="2" borderId="33" xfId="0" applyFill="1" applyBorder="1"/>
    <xf numFmtId="0" fontId="0" fillId="2" borderId="13" xfId="0" applyFill="1" applyBorder="1"/>
    <xf numFmtId="0" fontId="0" fillId="2" borderId="31" xfId="0" applyFill="1" applyBorder="1"/>
    <xf numFmtId="0" fontId="0" fillId="2" borderId="15" xfId="0" applyFill="1" applyBorder="1"/>
    <xf numFmtId="0" fontId="0" fillId="2" borderId="34" xfId="0" applyFill="1" applyBorder="1"/>
    <xf numFmtId="0" fontId="0" fillId="2" borderId="16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6" xfId="0" applyFill="1" applyBorder="1"/>
    <xf numFmtId="0" fontId="1" fillId="2" borderId="15" xfId="0" applyFont="1" applyFill="1" applyBorder="1"/>
    <xf numFmtId="0" fontId="0" fillId="2" borderId="1" xfId="0" applyFill="1" applyBorder="1"/>
    <xf numFmtId="12" fontId="0" fillId="3" borderId="1" xfId="0" applyNumberFormat="1" applyFill="1" applyBorder="1" applyAlignment="1">
      <alignment horizontal="left"/>
    </xf>
    <xf numFmtId="0" fontId="0" fillId="19" borderId="0" xfId="0" applyFill="1" applyBorder="1"/>
    <xf numFmtId="169" fontId="0" fillId="0" borderId="0" xfId="0" applyNumberFormat="1" applyBorder="1"/>
    <xf numFmtId="169" fontId="0" fillId="0" borderId="0" xfId="0" applyNumberFormat="1" applyFill="1" applyBorder="1"/>
    <xf numFmtId="0" fontId="1" fillId="4" borderId="1" xfId="0" applyFont="1" applyFill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4" fontId="0" fillId="0" borderId="0" xfId="0" applyNumberFormat="1" applyFill="1" applyBorder="1"/>
    <xf numFmtId="0" fontId="4" fillId="0" borderId="0" xfId="0" applyFont="1" applyFill="1" applyBorder="1"/>
    <xf numFmtId="0" fontId="0" fillId="11" borderId="0" xfId="0" applyFill="1"/>
    <xf numFmtId="3" fontId="1" fillId="0" borderId="0" xfId="0" applyNumberFormat="1" applyFont="1" applyFill="1" applyBorder="1"/>
    <xf numFmtId="3" fontId="0" fillId="9" borderId="0" xfId="0" applyNumberFormat="1" applyFill="1" applyBorder="1"/>
    <xf numFmtId="3" fontId="0" fillId="0" borderId="0" xfId="0" applyNumberFormat="1"/>
    <xf numFmtId="0" fontId="1" fillId="0" borderId="0" xfId="0" applyFont="1" applyAlignment="1">
      <alignment horizontal="right" vertical="top"/>
    </xf>
    <xf numFmtId="0" fontId="1" fillId="9" borderId="0" xfId="0" applyFont="1" applyFill="1" applyAlignment="1">
      <alignment horizontal="left"/>
    </xf>
    <xf numFmtId="0" fontId="0" fillId="2" borderId="10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21" fillId="4" borderId="1" xfId="0" applyFont="1" applyFill="1" applyBorder="1"/>
    <xf numFmtId="0" fontId="0" fillId="0" borderId="2" xfId="0" applyFill="1" applyBorder="1"/>
    <xf numFmtId="0" fontId="0" fillId="0" borderId="2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24" borderId="1" xfId="0" applyNumberFormat="1" applyFont="1" applyFill="1" applyBorder="1"/>
    <xf numFmtId="3" fontId="0" fillId="0" borderId="0" xfId="0" applyNumberFormat="1" applyFont="1" applyFill="1" applyBorder="1"/>
    <xf numFmtId="3" fontId="0" fillId="0" borderId="1" xfId="0" applyNumberFormat="1" applyFill="1" applyBorder="1"/>
    <xf numFmtId="0" fontId="0" fillId="11" borderId="31" xfId="0" applyFill="1" applyBorder="1"/>
    <xf numFmtId="0" fontId="1" fillId="19" borderId="22" xfId="0" applyFont="1" applyFill="1" applyBorder="1"/>
    <xf numFmtId="0" fontId="0" fillId="4" borderId="22" xfId="0" applyFill="1" applyBorder="1"/>
    <xf numFmtId="0" fontId="0" fillId="4" borderId="34" xfId="0" applyFill="1" applyBorder="1"/>
    <xf numFmtId="0" fontId="10" fillId="0" borderId="0" xfId="0" applyFont="1" applyFill="1" applyBorder="1"/>
    <xf numFmtId="0" fontId="0" fillId="11" borderId="34" xfId="0" applyFill="1" applyBorder="1"/>
    <xf numFmtId="0" fontId="1" fillId="19" borderId="37" xfId="0" applyFont="1" applyFill="1" applyBorder="1"/>
    <xf numFmtId="0" fontId="0" fillId="4" borderId="31" xfId="0" applyFill="1" applyBorder="1"/>
    <xf numFmtId="0" fontId="21" fillId="0" borderId="0" xfId="0" applyFont="1" applyFill="1" applyBorder="1" applyAlignment="1">
      <alignment horizontal="right" vertical="top"/>
    </xf>
    <xf numFmtId="16" fontId="21" fillId="0" borderId="0" xfId="0" applyNumberFormat="1" applyFont="1" applyFill="1" applyBorder="1" applyAlignment="1">
      <alignment horizontal="left"/>
    </xf>
    <xf numFmtId="17" fontId="23" fillId="0" borderId="0" xfId="0" applyNumberFormat="1" applyFont="1"/>
    <xf numFmtId="3" fontId="21" fillId="0" borderId="9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center"/>
    </xf>
    <xf numFmtId="16" fontId="0" fillId="0" borderId="1" xfId="0" applyNumberFormat="1" applyFill="1" applyBorder="1"/>
    <xf numFmtId="16" fontId="0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1" fillId="0" borderId="3" xfId="0" applyNumberFormat="1" applyFont="1" applyFill="1" applyBorder="1"/>
    <xf numFmtId="0" fontId="1" fillId="0" borderId="1" xfId="0" applyFont="1" applyFill="1" applyBorder="1" applyAlignment="1">
      <alignment horizontal="right"/>
    </xf>
    <xf numFmtId="3" fontId="1" fillId="0" borderId="1" xfId="0" applyNumberFormat="1" applyFont="1" applyBorder="1"/>
    <xf numFmtId="0" fontId="21" fillId="0" borderId="1" xfId="0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7" fontId="25" fillId="0" borderId="29" xfId="0" applyNumberFormat="1" applyFont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2" borderId="33" xfId="0" applyFont="1" applyFill="1" applyBorder="1"/>
    <xf numFmtId="0" fontId="1" fillId="2" borderId="13" xfId="0" applyFont="1" applyFill="1" applyBorder="1"/>
    <xf numFmtId="0" fontId="1" fillId="2" borderId="31" xfId="0" applyFont="1" applyFill="1" applyBorder="1"/>
    <xf numFmtId="0" fontId="1" fillId="2" borderId="34" xfId="0" applyFont="1" applyFill="1" applyBorder="1"/>
    <xf numFmtId="0" fontId="1" fillId="2" borderId="16" xfId="0" applyFont="1" applyFill="1" applyBorder="1"/>
    <xf numFmtId="0" fontId="0" fillId="2" borderId="30" xfId="0" applyFill="1" applyBorder="1"/>
    <xf numFmtId="0" fontId="0" fillId="2" borderId="32" xfId="0" applyFill="1" applyBorder="1"/>
    <xf numFmtId="0" fontId="0" fillId="2" borderId="36" xfId="0" applyFill="1" applyBorder="1"/>
    <xf numFmtId="0" fontId="1" fillId="2" borderId="28" xfId="0" applyFont="1" applyFill="1" applyBorder="1"/>
    <xf numFmtId="0" fontId="1" fillId="2" borderId="30" xfId="0" applyFont="1" applyFill="1" applyBorder="1"/>
    <xf numFmtId="0" fontId="1" fillId="2" borderId="32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0" borderId="31" xfId="0" applyFont="1" applyBorder="1"/>
    <xf numFmtId="0" fontId="21" fillId="2" borderId="39" xfId="0" applyFont="1" applyFill="1" applyBorder="1"/>
    <xf numFmtId="0" fontId="1" fillId="0" borderId="30" xfId="0" applyFont="1" applyBorder="1"/>
    <xf numFmtId="0" fontId="1" fillId="0" borderId="36" xfId="0" applyFont="1" applyBorder="1"/>
    <xf numFmtId="0" fontId="22" fillId="10" borderId="28" xfId="0" applyFont="1" applyFill="1" applyBorder="1"/>
    <xf numFmtId="0" fontId="22" fillId="10" borderId="30" xfId="0" applyFont="1" applyFill="1" applyBorder="1"/>
    <xf numFmtId="0" fontId="22" fillId="10" borderId="35" xfId="0" applyFont="1" applyFill="1" applyBorder="1"/>
    <xf numFmtId="0" fontId="22" fillId="10" borderId="36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7" xfId="0" applyFont="1" applyBorder="1"/>
    <xf numFmtId="0" fontId="26" fillId="0" borderId="0" xfId="0" applyFont="1" applyFill="1" applyBorder="1"/>
    <xf numFmtId="16" fontId="0" fillId="0" borderId="10" xfId="0" applyNumberFormat="1" applyBorder="1"/>
    <xf numFmtId="166" fontId="0" fillId="0" borderId="11" xfId="0" applyNumberFormat="1" applyBorder="1"/>
    <xf numFmtId="166" fontId="0" fillId="18" borderId="41" xfId="0" applyNumberFormat="1" applyFill="1" applyBorder="1"/>
    <xf numFmtId="166" fontId="0" fillId="18" borderId="3" xfId="0" applyNumberFormat="1" applyFill="1" applyBorder="1"/>
    <xf numFmtId="166" fontId="0" fillId="0" borderId="3" xfId="0" applyNumberFormat="1" applyBorder="1"/>
    <xf numFmtId="166" fontId="1" fillId="2" borderId="3" xfId="0" applyNumberFormat="1" applyFont="1" applyFill="1" applyBorder="1"/>
    <xf numFmtId="16" fontId="0" fillId="0" borderId="18" xfId="0" applyNumberFormat="1" applyBorder="1"/>
    <xf numFmtId="14" fontId="0" fillId="0" borderId="1" xfId="0" applyNumberFormat="1" applyBorder="1" applyAlignment="1">
      <alignment horizontal="center"/>
    </xf>
    <xf numFmtId="0" fontId="1" fillId="16" borderId="1" xfId="0" applyFont="1" applyFill="1" applyBorder="1" applyAlignment="1">
      <alignment horizontal="left"/>
    </xf>
    <xf numFmtId="0" fontId="0" fillId="16" borderId="1" xfId="0" applyFill="1" applyBorder="1"/>
    <xf numFmtId="2" fontId="0" fillId="16" borderId="1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27" fillId="0" borderId="0" xfId="0" applyNumberFormat="1" applyFont="1" applyFill="1" applyBorder="1"/>
    <xf numFmtId="0" fontId="27" fillId="0" borderId="0" xfId="0" applyFont="1"/>
    <xf numFmtId="0" fontId="27" fillId="0" borderId="0" xfId="0" applyFont="1" applyFill="1" applyBorder="1"/>
    <xf numFmtId="0" fontId="26" fillId="0" borderId="1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/>
    <xf numFmtId="0" fontId="12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6" fillId="0" borderId="1" xfId="0" applyFont="1" applyFill="1" applyBorder="1" applyAlignment="1"/>
    <xf numFmtId="2" fontId="26" fillId="0" borderId="1" xfId="0" applyNumberFormat="1" applyFont="1" applyFill="1" applyBorder="1" applyAlignment="1">
      <alignment horizontal="right"/>
    </xf>
    <xf numFmtId="2" fontId="26" fillId="0" borderId="1" xfId="1" applyNumberFormat="1" applyFont="1" applyFill="1" applyBorder="1"/>
    <xf numFmtId="0" fontId="12" fillId="6" borderId="6" xfId="0" applyFont="1" applyFill="1" applyBorder="1" applyAlignment="1">
      <alignment horizontal="center"/>
    </xf>
    <xf numFmtId="0" fontId="12" fillId="5" borderId="24" xfId="0" applyFont="1" applyFill="1" applyBorder="1"/>
    <xf numFmtId="0" fontId="12" fillId="5" borderId="26" xfId="0" applyFont="1" applyFill="1" applyBorder="1"/>
    <xf numFmtId="0" fontId="12" fillId="5" borderId="27" xfId="0" applyFont="1" applyFill="1" applyBorder="1"/>
    <xf numFmtId="0" fontId="12" fillId="0" borderId="22" xfId="0" applyFont="1" applyFill="1" applyBorder="1"/>
    <xf numFmtId="0" fontId="12" fillId="0" borderId="43" xfId="0" applyFont="1" applyFill="1" applyBorder="1"/>
    <xf numFmtId="0" fontId="26" fillId="0" borderId="44" xfId="0" applyFont="1" applyFill="1" applyBorder="1"/>
    <xf numFmtId="0" fontId="26" fillId="0" borderId="44" xfId="0" applyFont="1" applyFill="1" applyBorder="1" applyAlignment="1">
      <alignment horizontal="center"/>
    </xf>
    <xf numFmtId="2" fontId="26" fillId="0" borderId="45" xfId="0" applyNumberFormat="1" applyFont="1" applyFill="1" applyBorder="1" applyAlignment="1">
      <alignment horizontal="right"/>
    </xf>
    <xf numFmtId="0" fontId="1" fillId="27" borderId="1" xfId="0" applyFont="1" applyFill="1" applyBorder="1" applyAlignment="1">
      <alignment horizontal="left"/>
    </xf>
    <xf numFmtId="0" fontId="0" fillId="27" borderId="1" xfId="0" applyFill="1" applyBorder="1"/>
    <xf numFmtId="2" fontId="0" fillId="27" borderId="1" xfId="0" applyNumberFormat="1" applyFill="1" applyBorder="1" applyAlignment="1">
      <alignment horizontal="center"/>
    </xf>
    <xf numFmtId="0" fontId="0" fillId="27" borderId="0" xfId="0" applyFill="1" applyBorder="1"/>
    <xf numFmtId="49" fontId="21" fillId="0" borderId="0" xfId="0" applyNumberFormat="1" applyFont="1" applyBorder="1"/>
    <xf numFmtId="2" fontId="0" fillId="0" borderId="1" xfId="0" applyNumberForma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0" fillId="0" borderId="6" xfId="0" applyFill="1" applyBorder="1"/>
    <xf numFmtId="0" fontId="1" fillId="0" borderId="47" xfId="0" applyFont="1" applyFill="1" applyBorder="1"/>
    <xf numFmtId="0" fontId="1" fillId="0" borderId="48" xfId="0" applyFont="1" applyFill="1" applyBorder="1"/>
    <xf numFmtId="0" fontId="1" fillId="0" borderId="21" xfId="0" applyFont="1" applyFill="1" applyBorder="1"/>
    <xf numFmtId="49" fontId="9" fillId="0" borderId="29" xfId="0" applyNumberFormat="1" applyFont="1" applyBorder="1"/>
    <xf numFmtId="0" fontId="12" fillId="10" borderId="22" xfId="0" applyFont="1" applyFill="1" applyBorder="1"/>
    <xf numFmtId="0" fontId="12" fillId="26" borderId="23" xfId="0" applyFont="1" applyFill="1" applyBorder="1"/>
    <xf numFmtId="0" fontId="1" fillId="0" borderId="22" xfId="0" applyFont="1" applyFill="1" applyBorder="1" applyAlignment="1">
      <alignment horizontal="left"/>
    </xf>
    <xf numFmtId="0" fontId="0" fillId="0" borderId="23" xfId="0" applyFill="1" applyBorder="1"/>
    <xf numFmtId="0" fontId="1" fillId="8" borderId="44" xfId="0" applyFont="1" applyFill="1" applyBorder="1"/>
    <xf numFmtId="2" fontId="1" fillId="8" borderId="44" xfId="0" applyNumberFormat="1" applyFont="1" applyFill="1" applyBorder="1"/>
    <xf numFmtId="0" fontId="0" fillId="0" borderId="46" xfId="0" applyBorder="1"/>
    <xf numFmtId="0" fontId="10" fillId="0" borderId="0" xfId="0" applyFont="1" applyFill="1"/>
    <xf numFmtId="167" fontId="1" fillId="0" borderId="0" xfId="0" applyNumberFormat="1" applyFont="1" applyFill="1" applyBorder="1"/>
    <xf numFmtId="0" fontId="21" fillId="0" borderId="0" xfId="0" applyFont="1" applyFill="1" applyAlignment="1">
      <alignment horizontal="right" vertical="top"/>
    </xf>
    <xf numFmtId="16" fontId="2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28" xfId="0" applyFont="1" applyFill="1" applyBorder="1"/>
    <xf numFmtId="0" fontId="1" fillId="0" borderId="29" xfId="0" applyFont="1" applyFill="1" applyBorder="1"/>
    <xf numFmtId="0" fontId="1" fillId="0" borderId="31" xfId="0" applyFont="1" applyFill="1" applyBorder="1"/>
    <xf numFmtId="22" fontId="1" fillId="0" borderId="0" xfId="0" applyNumberFormat="1" applyFont="1" applyFill="1" applyBorder="1"/>
    <xf numFmtId="0" fontId="1" fillId="0" borderId="31" xfId="0" applyFont="1" applyFill="1" applyBorder="1" applyAlignment="1">
      <alignment horizontal="left"/>
    </xf>
    <xf numFmtId="3" fontId="1" fillId="0" borderId="31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1" fillId="0" borderId="31" xfId="0" applyNumberFormat="1" applyFont="1" applyFill="1" applyBorder="1"/>
    <xf numFmtId="16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35" xfId="0" applyFont="1" applyFill="1" applyBorder="1"/>
    <xf numFmtId="16" fontId="1" fillId="0" borderId="7" xfId="0" applyNumberFormat="1" applyFont="1" applyFill="1" applyBorder="1"/>
    <xf numFmtId="0" fontId="1" fillId="0" borderId="7" xfId="0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49" fontId="21" fillId="0" borderId="0" xfId="0" applyNumberFormat="1" applyFont="1"/>
    <xf numFmtId="3" fontId="1" fillId="6" borderId="1" xfId="0" applyNumberFormat="1" applyFont="1" applyFill="1" applyBorder="1"/>
    <xf numFmtId="0" fontId="0" fillId="0" borderId="29" xfId="0" applyFill="1" applyBorder="1"/>
    <xf numFmtId="0" fontId="0" fillId="0" borderId="30" xfId="0" applyFill="1" applyBorder="1"/>
    <xf numFmtId="0" fontId="21" fillId="4" borderId="0" xfId="0" applyFont="1" applyFill="1" applyBorder="1"/>
    <xf numFmtId="3" fontId="22" fillId="0" borderId="1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170" fontId="0" fillId="11" borderId="1" xfId="0" applyNumberForma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7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0" fillId="0" borderId="10" xfId="0" applyNumberFormat="1" applyBorder="1"/>
    <xf numFmtId="3" fontId="1" fillId="0" borderId="23" xfId="0" applyNumberFormat="1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170" fontId="0" fillId="0" borderId="23" xfId="0" applyNumberFormat="1" applyFill="1" applyBorder="1" applyAlignment="1">
      <alignment horizontal="center"/>
    </xf>
    <xf numFmtId="170" fontId="1" fillId="0" borderId="23" xfId="0" applyNumberFormat="1" applyFont="1" applyFill="1" applyBorder="1" applyAlignment="1">
      <alignment horizontal="center"/>
    </xf>
    <xf numFmtId="14" fontId="0" fillId="0" borderId="32" xfId="0" applyNumberFormat="1" applyFill="1" applyBorder="1"/>
    <xf numFmtId="0" fontId="0" fillId="0" borderId="1" xfId="0" applyBorder="1" applyAlignment="1">
      <alignment horizontal="left"/>
    </xf>
    <xf numFmtId="0" fontId="31" fillId="20" borderId="1" xfId="0" applyFont="1" applyFill="1" applyBorder="1" applyAlignment="1">
      <alignment horizontal="center"/>
    </xf>
    <xf numFmtId="0" fontId="32" fillId="20" borderId="1" xfId="0" applyFont="1" applyFill="1" applyBorder="1"/>
    <xf numFmtId="0" fontId="0" fillId="0" borderId="1" xfId="0" applyFont="1" applyFill="1" applyBorder="1" applyAlignment="1">
      <alignment horizontal="center"/>
    </xf>
    <xf numFmtId="0" fontId="32" fillId="0" borderId="0" xfId="0" applyFont="1" applyFill="1" applyBorder="1"/>
    <xf numFmtId="0" fontId="0" fillId="2" borderId="0" xfId="0" applyFill="1"/>
    <xf numFmtId="0" fontId="33" fillId="0" borderId="0" xfId="0" applyFont="1"/>
    <xf numFmtId="0" fontId="35" fillId="20" borderId="1" xfId="0" applyFont="1" applyFill="1" applyBorder="1" applyAlignment="1">
      <alignment horizontal="center"/>
    </xf>
    <xf numFmtId="0" fontId="36" fillId="0" borderId="0" xfId="0" applyFont="1"/>
    <xf numFmtId="0" fontId="38" fillId="0" borderId="1" xfId="0" applyFont="1" applyFill="1" applyBorder="1" applyAlignment="1">
      <alignment horizontal="center"/>
    </xf>
    <xf numFmtId="0" fontId="39" fillId="0" borderId="0" xfId="0" applyFont="1" applyFill="1"/>
    <xf numFmtId="0" fontId="37" fillId="0" borderId="22" xfId="0" applyFont="1" applyFill="1" applyBorder="1"/>
    <xf numFmtId="171" fontId="0" fillId="0" borderId="23" xfId="0" applyNumberFormat="1" applyFont="1" applyFill="1" applyBorder="1" applyAlignment="1">
      <alignment horizontal="center"/>
    </xf>
    <xf numFmtId="171" fontId="36" fillId="0" borderId="23" xfId="0" applyNumberFormat="1" applyFont="1" applyFill="1" applyBorder="1" applyAlignment="1">
      <alignment horizontal="center"/>
    </xf>
    <xf numFmtId="0" fontId="41" fillId="0" borderId="38" xfId="0" applyFont="1" applyFill="1" applyBorder="1" applyAlignment="1">
      <alignment horizontal="center"/>
    </xf>
    <xf numFmtId="0" fontId="37" fillId="0" borderId="49" xfId="0" applyFont="1" applyFill="1" applyBorder="1"/>
    <xf numFmtId="0" fontId="38" fillId="0" borderId="6" xfId="0" applyFont="1" applyFill="1" applyBorder="1" applyAlignment="1">
      <alignment horizontal="center"/>
    </xf>
    <xf numFmtId="171" fontId="0" fillId="0" borderId="50" xfId="0" applyNumberFormat="1" applyFont="1" applyFill="1" applyBorder="1" applyAlignment="1">
      <alignment horizontal="center"/>
    </xf>
    <xf numFmtId="0" fontId="42" fillId="0" borderId="47" xfId="0" applyFont="1" applyFill="1" applyBorder="1" applyAlignment="1">
      <alignment horizontal="center"/>
    </xf>
    <xf numFmtId="0" fontId="42" fillId="0" borderId="48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40" fillId="0" borderId="20" xfId="0" applyFont="1" applyFill="1" applyBorder="1" applyAlignment="1">
      <alignment horizontal="center"/>
    </xf>
    <xf numFmtId="14" fontId="1" fillId="0" borderId="7" xfId="0" applyNumberFormat="1" applyFont="1" applyBorder="1"/>
    <xf numFmtId="0" fontId="30" fillId="0" borderId="0" xfId="0" applyFont="1" applyBorder="1"/>
    <xf numFmtId="171" fontId="1" fillId="0" borderId="21" xfId="0" applyNumberFormat="1" applyFont="1" applyFill="1" applyBorder="1" applyAlignment="1">
      <alignment horizontal="center"/>
    </xf>
    <xf numFmtId="164" fontId="38" fillId="0" borderId="6" xfId="0" applyNumberFormat="1" applyFont="1" applyFill="1" applyBorder="1" applyAlignment="1">
      <alignment horizontal="center"/>
    </xf>
    <xf numFmtId="164" fontId="38" fillId="0" borderId="1" xfId="0" applyNumberFormat="1" applyFont="1" applyFill="1" applyBorder="1" applyAlignment="1">
      <alignment horizontal="center"/>
    </xf>
    <xf numFmtId="164" fontId="1" fillId="0" borderId="47" xfId="0" applyNumberFormat="1" applyFont="1" applyFill="1" applyBorder="1" applyAlignment="1">
      <alignment horizontal="center"/>
    </xf>
    <xf numFmtId="0" fontId="43" fillId="17" borderId="1" xfId="0" applyFont="1" applyFill="1" applyBorder="1" applyAlignment="1">
      <alignment horizontal="center"/>
    </xf>
    <xf numFmtId="0" fontId="0" fillId="0" borderId="31" xfId="0" applyFill="1" applyBorder="1"/>
    <xf numFmtId="16" fontId="0" fillId="0" borderId="0" xfId="0" applyNumberFormat="1" applyFill="1" applyBorder="1"/>
    <xf numFmtId="0" fontId="27" fillId="0" borderId="4" xfId="0" applyFont="1" applyBorder="1"/>
    <xf numFmtId="0" fontId="27" fillId="0" borderId="19" xfId="0" applyFont="1" applyBorder="1"/>
    <xf numFmtId="0" fontId="27" fillId="0" borderId="5" xfId="0" applyFont="1" applyBorder="1"/>
    <xf numFmtId="0" fontId="27" fillId="17" borderId="22" xfId="0" applyFont="1" applyFill="1" applyBorder="1" applyAlignment="1">
      <alignment horizontal="center"/>
    </xf>
    <xf numFmtId="0" fontId="27" fillId="17" borderId="51" xfId="0" applyFont="1" applyFill="1" applyBorder="1" applyAlignment="1">
      <alignment horizontal="center"/>
    </xf>
    <xf numFmtId="0" fontId="27" fillId="17" borderId="49" xfId="0" applyFont="1" applyFill="1" applyBorder="1" applyAlignment="1">
      <alignment horizontal="center"/>
    </xf>
    <xf numFmtId="0" fontId="27" fillId="17" borderId="43" xfId="0" applyFont="1" applyFill="1" applyBorder="1" applyAlignment="1">
      <alignment horizontal="center"/>
    </xf>
    <xf numFmtId="171" fontId="27" fillId="0" borderId="5" xfId="0" applyNumberFormat="1" applyFont="1" applyBorder="1"/>
    <xf numFmtId="14" fontId="1" fillId="0" borderId="50" xfId="0" applyNumberFormat="1" applyFont="1" applyBorder="1"/>
    <xf numFmtId="14" fontId="1" fillId="0" borderId="23" xfId="0" applyNumberFormat="1" applyFont="1" applyBorder="1"/>
    <xf numFmtId="14" fontId="1" fillId="0" borderId="46" xfId="0" applyNumberFormat="1" applyFont="1" applyBorder="1"/>
    <xf numFmtId="0" fontId="28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1" fillId="8" borderId="38" xfId="0" applyFont="1" applyFill="1" applyBorder="1"/>
    <xf numFmtId="0" fontId="1" fillId="8" borderId="28" xfId="0" applyFont="1" applyFill="1" applyBorder="1"/>
    <xf numFmtId="0" fontId="1" fillId="8" borderId="30" xfId="0" applyFont="1" applyFill="1" applyBorder="1"/>
    <xf numFmtId="0" fontId="1" fillId="8" borderId="39" xfId="0" applyFont="1" applyFill="1" applyBorder="1"/>
    <xf numFmtId="0" fontId="1" fillId="8" borderId="31" xfId="0" applyFont="1" applyFill="1" applyBorder="1"/>
    <xf numFmtId="0" fontId="1" fillId="8" borderId="32" xfId="0" applyFont="1" applyFill="1" applyBorder="1"/>
    <xf numFmtId="0" fontId="21" fillId="8" borderId="39" xfId="0" applyFont="1" applyFill="1" applyBorder="1"/>
    <xf numFmtId="0" fontId="21" fillId="8" borderId="31" xfId="0" applyFont="1" applyFill="1" applyBorder="1"/>
    <xf numFmtId="0" fontId="21" fillId="8" borderId="32" xfId="0" applyFont="1" applyFill="1" applyBorder="1"/>
    <xf numFmtId="0" fontId="1" fillId="8" borderId="40" xfId="0" applyFont="1" applyFill="1" applyBorder="1"/>
    <xf numFmtId="0" fontId="1" fillId="8" borderId="35" xfId="0" applyFont="1" applyFill="1" applyBorder="1"/>
    <xf numFmtId="0" fontId="1" fillId="8" borderId="36" xfId="0" applyFont="1" applyFill="1" applyBorder="1"/>
    <xf numFmtId="0" fontId="0" fillId="8" borderId="32" xfId="0" applyFill="1" applyBorder="1"/>
    <xf numFmtId="0" fontId="0" fillId="8" borderId="30" xfId="0" applyFill="1" applyBorder="1"/>
    <xf numFmtId="0" fontId="0" fillId="8" borderId="36" xfId="0" applyFill="1" applyBorder="1"/>
    <xf numFmtId="0" fontId="22" fillId="0" borderId="30" xfId="0" applyFont="1" applyFill="1" applyBorder="1"/>
    <xf numFmtId="0" fontId="14" fillId="17" borderId="6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29" xfId="0" applyFont="1" applyFill="1" applyBorder="1"/>
    <xf numFmtId="0" fontId="22" fillId="0" borderId="32" xfId="0" applyFont="1" applyFill="1" applyBorder="1"/>
    <xf numFmtId="16" fontId="0" fillId="0" borderId="37" xfId="0" applyNumberFormat="1" applyBorder="1"/>
    <xf numFmtId="0" fontId="21" fillId="0" borderId="0" xfId="0" applyFont="1" applyBorder="1"/>
    <xf numFmtId="169" fontId="0" fillId="0" borderId="30" xfId="0" applyNumberFormat="1" applyFill="1" applyBorder="1"/>
    <xf numFmtId="169" fontId="0" fillId="0" borderId="32" xfId="0" applyNumberFormat="1" applyFill="1" applyBorder="1"/>
    <xf numFmtId="164" fontId="0" fillId="0" borderId="32" xfId="0" applyNumberFormat="1" applyFill="1" applyBorder="1"/>
    <xf numFmtId="3" fontId="1" fillId="28" borderId="1" xfId="0" applyNumberFormat="1" applyFont="1" applyFill="1" applyBorder="1"/>
    <xf numFmtId="0" fontId="21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3" xfId="0" applyFont="1" applyBorder="1"/>
    <xf numFmtId="0" fontId="12" fillId="11" borderId="0" xfId="0" applyFont="1" applyFill="1" applyBorder="1"/>
    <xf numFmtId="0" fontId="1" fillId="11" borderId="0" xfId="0" applyFont="1" applyFill="1" applyBorder="1" applyAlignment="1">
      <alignment horizontal="left"/>
    </xf>
    <xf numFmtId="2" fontId="0" fillId="11" borderId="0" xfId="0" applyNumberFormat="1" applyFill="1" applyBorder="1" applyAlignment="1">
      <alignment horizontal="center"/>
    </xf>
    <xf numFmtId="0" fontId="1" fillId="8" borderId="12" xfId="0" applyFont="1" applyFill="1" applyBorder="1"/>
    <xf numFmtId="0" fontId="1" fillId="8" borderId="8" xfId="0" applyFont="1" applyFill="1" applyBorder="1"/>
    <xf numFmtId="0" fontId="1" fillId="8" borderId="6" xfId="0" applyFont="1" applyFill="1" applyBorder="1"/>
    <xf numFmtId="0" fontId="21" fillId="0" borderId="0" xfId="0" applyFont="1"/>
    <xf numFmtId="0" fontId="0" fillId="4" borderId="43" xfId="0" applyFill="1" applyBorder="1"/>
    <xf numFmtId="3" fontId="1" fillId="28" borderId="44" xfId="0" applyNumberFormat="1" applyFont="1" applyFill="1" applyBorder="1"/>
    <xf numFmtId="0" fontId="45" fillId="0" borderId="28" xfId="0" applyFont="1" applyBorder="1"/>
    <xf numFmtId="0" fontId="32" fillId="8" borderId="1" xfId="0" applyFont="1" applyFill="1" applyBorder="1"/>
    <xf numFmtId="0" fontId="0" fillId="8" borderId="1" xfId="0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1" fillId="0" borderId="14" xfId="0" applyFont="1" applyBorder="1"/>
    <xf numFmtId="0" fontId="1" fillId="0" borderId="2" xfId="0" applyFont="1" applyBorder="1"/>
    <xf numFmtId="0" fontId="1" fillId="8" borderId="14" xfId="0" applyFont="1" applyFill="1" applyBorder="1"/>
    <xf numFmtId="169" fontId="21" fillId="0" borderId="0" xfId="0" applyNumberFormat="1" applyFont="1" applyBorder="1"/>
    <xf numFmtId="169" fontId="1" fillId="4" borderId="0" xfId="0" applyNumberFormat="1" applyFont="1" applyFill="1" applyBorder="1" applyAlignment="1"/>
    <xf numFmtId="0" fontId="1" fillId="4" borderId="0" xfId="0" applyFont="1" applyFill="1"/>
    <xf numFmtId="0" fontId="21" fillId="0" borderId="31" xfId="0" applyFont="1" applyFill="1" applyBorder="1"/>
    <xf numFmtId="0" fontId="0" fillId="0" borderId="32" xfId="0" applyFill="1" applyBorder="1"/>
    <xf numFmtId="0" fontId="0" fillId="0" borderId="36" xfId="0" applyFill="1" applyBorder="1"/>
    <xf numFmtId="0" fontId="21" fillId="0" borderId="0" xfId="0" applyFont="1" applyFill="1" applyBorder="1"/>
    <xf numFmtId="0" fontId="44" fillId="0" borderId="0" xfId="0" applyFont="1" applyFill="1" applyBorder="1"/>
    <xf numFmtId="3" fontId="10" fillId="0" borderId="0" xfId="0" applyNumberFormat="1" applyFont="1" applyFill="1" applyBorder="1"/>
    <xf numFmtId="0" fontId="0" fillId="0" borderId="7" xfId="0" applyFill="1" applyBorder="1"/>
    <xf numFmtId="49" fontId="45" fillId="0" borderId="0" xfId="0" applyNumberFormat="1" applyFont="1" applyBorder="1"/>
    <xf numFmtId="17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3" fontId="1" fillId="22" borderId="1" xfId="0" applyNumberFormat="1" applyFont="1" applyFill="1" applyBorder="1"/>
    <xf numFmtId="3" fontId="21" fillId="22" borderId="1" xfId="0" applyNumberFormat="1" applyFont="1" applyFill="1" applyBorder="1"/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172" fontId="1" fillId="0" borderId="52" xfId="0" applyNumberFormat="1" applyFont="1" applyBorder="1" applyAlignment="1">
      <alignment horizontal="center"/>
    </xf>
    <xf numFmtId="172" fontId="1" fillId="0" borderId="42" xfId="0" applyNumberFormat="1" applyFont="1" applyBorder="1" applyAlignment="1">
      <alignment horizontal="center"/>
    </xf>
    <xf numFmtId="172" fontId="1" fillId="0" borderId="51" xfId="0" applyNumberFormat="1" applyFont="1" applyBorder="1" applyAlignment="1">
      <alignment horizontal="center"/>
    </xf>
    <xf numFmtId="0" fontId="46" fillId="0" borderId="0" xfId="0" applyFont="1"/>
    <xf numFmtId="0" fontId="34" fillId="0" borderId="38" xfId="0" applyFont="1" applyFill="1" applyBorder="1" applyAlignment="1">
      <alignment horizontal="center"/>
    </xf>
    <xf numFmtId="0" fontId="33" fillId="0" borderId="0" xfId="0" applyFont="1" applyBorder="1"/>
    <xf numFmtId="0" fontId="40" fillId="0" borderId="1" xfId="0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33" fillId="23" borderId="1" xfId="0" applyFont="1" applyFill="1" applyBorder="1" applyAlignment="1">
      <alignment horizontal="center"/>
    </xf>
    <xf numFmtId="0" fontId="47" fillId="0" borderId="0" xfId="0" applyFont="1" applyBorder="1"/>
    <xf numFmtId="0" fontId="14" fillId="0" borderId="0" xfId="0" applyFont="1" applyBorder="1"/>
    <xf numFmtId="0" fontId="1" fillId="8" borderId="2" xfId="0" applyFont="1" applyFill="1" applyBorder="1"/>
    <xf numFmtId="172" fontId="0" fillId="0" borderId="0" xfId="0" applyNumberFormat="1" applyBorder="1"/>
    <xf numFmtId="0" fontId="9" fillId="4" borderId="8" xfId="0" applyFont="1" applyFill="1" applyBorder="1"/>
    <xf numFmtId="0" fontId="21" fillId="4" borderId="15" xfId="0" applyFont="1" applyFill="1" applyBorder="1"/>
    <xf numFmtId="0" fontId="21" fillId="4" borderId="28" xfId="0" applyFont="1" applyFill="1" applyBorder="1"/>
    <xf numFmtId="0" fontId="21" fillId="4" borderId="29" xfId="0" applyFont="1" applyFill="1" applyBorder="1"/>
    <xf numFmtId="0" fontId="21" fillId="4" borderId="30" xfId="0" applyFont="1" applyFill="1" applyBorder="1"/>
    <xf numFmtId="0" fontId="21" fillId="4" borderId="31" xfId="0" applyFont="1" applyFill="1" applyBorder="1"/>
    <xf numFmtId="14" fontId="21" fillId="4" borderId="0" xfId="0" applyNumberFormat="1" applyFont="1" applyFill="1" applyBorder="1"/>
    <xf numFmtId="14" fontId="21" fillId="4" borderId="32" xfId="0" applyNumberFormat="1" applyFont="1" applyFill="1" applyBorder="1"/>
    <xf numFmtId="0" fontId="21" fillId="4" borderId="35" xfId="0" applyFont="1" applyFill="1" applyBorder="1"/>
    <xf numFmtId="14" fontId="21" fillId="4" borderId="7" xfId="0" applyNumberFormat="1" applyFont="1" applyFill="1" applyBorder="1"/>
    <xf numFmtId="0" fontId="21" fillId="4" borderId="7" xfId="0" applyFont="1" applyFill="1" applyBorder="1"/>
    <xf numFmtId="14" fontId="21" fillId="4" borderId="36" xfId="0" applyNumberFormat="1" applyFont="1" applyFill="1" applyBorder="1"/>
    <xf numFmtId="0" fontId="49" fillId="19" borderId="10" xfId="0" applyFont="1" applyFill="1" applyBorder="1"/>
    <xf numFmtId="0" fontId="0" fillId="0" borderId="28" xfId="0" applyFont="1" applyFill="1" applyBorder="1"/>
    <xf numFmtId="0" fontId="0" fillId="0" borderId="29" xfId="0" applyFont="1" applyFill="1" applyBorder="1"/>
    <xf numFmtId="0" fontId="0" fillId="0" borderId="30" xfId="0" applyFont="1" applyFill="1" applyBorder="1"/>
    <xf numFmtId="0" fontId="37" fillId="0" borderId="35" xfId="0" applyFont="1" applyFill="1" applyBorder="1"/>
    <xf numFmtId="0" fontId="33" fillId="0" borderId="28" xfId="0" applyFont="1" applyBorder="1"/>
    <xf numFmtId="0" fontId="33" fillId="0" borderId="29" xfId="0" applyFont="1" applyBorder="1"/>
    <xf numFmtId="0" fontId="33" fillId="0" borderId="30" xfId="0" applyFont="1" applyBorder="1"/>
    <xf numFmtId="0" fontId="35" fillId="20" borderId="22" xfId="0" applyFont="1" applyFill="1" applyBorder="1" applyAlignment="1">
      <alignment horizontal="center"/>
    </xf>
    <xf numFmtId="0" fontId="35" fillId="20" borderId="23" xfId="0" applyFont="1" applyFill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0" fillId="29" borderId="14" xfId="0" applyFill="1" applyBorder="1"/>
    <xf numFmtId="0" fontId="0" fillId="29" borderId="0" xfId="0" applyFill="1"/>
    <xf numFmtId="43" fontId="0" fillId="0" borderId="0" xfId="0" applyNumberFormat="1"/>
    <xf numFmtId="0" fontId="12" fillId="30" borderId="43" xfId="0" applyFont="1" applyFill="1" applyBorder="1"/>
    <xf numFmtId="0" fontId="26" fillId="30" borderId="44" xfId="0" applyFont="1" applyFill="1" applyBorder="1"/>
    <xf numFmtId="0" fontId="26" fillId="30" borderId="44" xfId="0" applyFont="1" applyFill="1" applyBorder="1" applyAlignment="1">
      <alignment horizontal="center"/>
    </xf>
    <xf numFmtId="2" fontId="26" fillId="30" borderId="45" xfId="0" applyNumberFormat="1" applyFont="1" applyFill="1" applyBorder="1" applyAlignment="1">
      <alignment horizontal="right"/>
    </xf>
    <xf numFmtId="14" fontId="26" fillId="30" borderId="53" xfId="0" applyNumberFormat="1" applyFont="1" applyFill="1" applyBorder="1"/>
    <xf numFmtId="0" fontId="21" fillId="2" borderId="31" xfId="0" applyFont="1" applyFill="1" applyBorder="1"/>
    <xf numFmtId="14" fontId="12" fillId="0" borderId="23" xfId="0" applyNumberFormat="1" applyFont="1" applyFill="1" applyBorder="1"/>
    <xf numFmtId="2" fontId="12" fillId="0" borderId="1" xfId="0" applyNumberFormat="1" applyFont="1" applyFill="1" applyBorder="1" applyAlignment="1">
      <alignment horizontal="right"/>
    </xf>
    <xf numFmtId="14" fontId="12" fillId="0" borderId="46" xfId="0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0" fontId="45" fillId="4" borderId="10" xfId="0" applyFont="1" applyFill="1" applyBorder="1"/>
    <xf numFmtId="166" fontId="0" fillId="18" borderId="3" xfId="0" applyNumberFormat="1" applyFill="1" applyBorder="1" applyAlignment="1">
      <alignment horizontal="center"/>
    </xf>
    <xf numFmtId="166" fontId="0" fillId="18" borderId="41" xfId="0" applyNumberFormat="1" applyFill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72" fontId="0" fillId="0" borderId="0" xfId="0" applyNumberFormat="1"/>
    <xf numFmtId="0" fontId="21" fillId="23" borderId="0" xfId="0" applyFont="1" applyFill="1"/>
    <xf numFmtId="0" fontId="46" fillId="0" borderId="12" xfId="0" applyFont="1" applyBorder="1"/>
    <xf numFmtId="0" fontId="46" fillId="0" borderId="17" xfId="0" applyFont="1" applyBorder="1"/>
    <xf numFmtId="0" fontId="14" fillId="0" borderId="0" xfId="0" applyFont="1" applyBorder="1" applyAlignment="1">
      <alignment horizontal="center" wrapText="1"/>
    </xf>
    <xf numFmtId="0" fontId="33" fillId="0" borderId="14" xfId="0" applyFont="1" applyFill="1" applyBorder="1"/>
    <xf numFmtId="0" fontId="33" fillId="0" borderId="15" xfId="0" applyFont="1" applyBorder="1"/>
    <xf numFmtId="164" fontId="33" fillId="0" borderId="15" xfId="0" applyNumberFormat="1" applyFont="1" applyFill="1" applyBorder="1"/>
    <xf numFmtId="0" fontId="33" fillId="0" borderId="16" xfId="0" applyFont="1" applyBorder="1"/>
    <xf numFmtId="0" fontId="21" fillId="2" borderId="0" xfId="0" applyFont="1" applyFill="1" applyBorder="1"/>
    <xf numFmtId="0" fontId="9" fillId="2" borderId="4" xfId="0" applyFont="1" applyFill="1" applyBorder="1"/>
    <xf numFmtId="172" fontId="9" fillId="2" borderId="5" xfId="0" applyNumberFormat="1" applyFont="1" applyFill="1" applyBorder="1"/>
    <xf numFmtId="0" fontId="0" fillId="2" borderId="0" xfId="0" applyFill="1" applyBorder="1"/>
    <xf numFmtId="0" fontId="1" fillId="2" borderId="12" xfId="0" applyFont="1" applyFill="1" applyBorder="1"/>
    <xf numFmtId="0" fontId="1" fillId="2" borderId="14" xfId="0" applyFont="1" applyFill="1" applyBorder="1"/>
    <xf numFmtId="0" fontId="1" fillId="2" borderId="8" xfId="0" applyFont="1" applyFill="1" applyBorder="1"/>
    <xf numFmtId="0" fontId="1" fillId="4" borderId="11" xfId="0" applyFont="1" applyFill="1" applyBorder="1" applyAlignment="1">
      <alignment horizontal="center"/>
    </xf>
    <xf numFmtId="0" fontId="44" fillId="2" borderId="22" xfId="0" applyFont="1" applyFill="1" applyBorder="1" applyAlignment="1">
      <alignment horizontal="center"/>
    </xf>
    <xf numFmtId="0" fontId="53" fillId="0" borderId="0" xfId="0" applyFont="1"/>
    <xf numFmtId="0" fontId="21" fillId="4" borderId="23" xfId="0" applyFont="1" applyFill="1" applyBorder="1" applyAlignment="1">
      <alignment horizontal="center"/>
    </xf>
    <xf numFmtId="0" fontId="44" fillId="2" borderId="23" xfId="0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3" fontId="54" fillId="27" borderId="1" xfId="0" applyNumberFormat="1" applyFont="1" applyFill="1" applyBorder="1"/>
    <xf numFmtId="16" fontId="54" fillId="27" borderId="0" xfId="0" applyNumberFormat="1" applyFont="1" applyFill="1" applyBorder="1" applyAlignment="1">
      <alignment horizontal="left"/>
    </xf>
    <xf numFmtId="3" fontId="55" fillId="27" borderId="0" xfId="0" applyNumberFormat="1" applyFont="1" applyFill="1" applyBorder="1"/>
    <xf numFmtId="0" fontId="55" fillId="27" borderId="0" xfId="0" applyFont="1" applyFill="1" applyBorder="1"/>
    <xf numFmtId="0" fontId="44" fillId="2" borderId="42" xfId="0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/>
    </xf>
    <xf numFmtId="16" fontId="10" fillId="0" borderId="0" xfId="0" applyNumberFormat="1" applyFont="1" applyFill="1" applyAlignment="1">
      <alignment horizontal="left"/>
    </xf>
    <xf numFmtId="16" fontId="0" fillId="0" borderId="0" xfId="0" applyNumberFormat="1" applyFill="1"/>
    <xf numFmtId="0" fontId="22" fillId="4" borderId="22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44" fillId="2" borderId="41" xfId="0" applyFont="1" applyFill="1" applyBorder="1" applyAlignment="1">
      <alignment horizontal="center"/>
    </xf>
    <xf numFmtId="0" fontId="44" fillId="2" borderId="3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44" fillId="2" borderId="54" xfId="0" applyFont="1" applyFill="1" applyBorder="1" applyAlignment="1">
      <alignment horizontal="center"/>
    </xf>
    <xf numFmtId="0" fontId="46" fillId="0" borderId="0" xfId="0" applyFont="1" applyFill="1" applyBorder="1"/>
    <xf numFmtId="0" fontId="5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7" fillId="2" borderId="0" xfId="0" applyFont="1" applyFill="1"/>
    <xf numFmtId="0" fontId="44" fillId="23" borderId="0" xfId="0" applyFont="1" applyFill="1" applyBorder="1"/>
    <xf numFmtId="0" fontId="44" fillId="2" borderId="43" xfId="0" applyFont="1" applyFill="1" applyBorder="1" applyAlignment="1">
      <alignment horizontal="center"/>
    </xf>
    <xf numFmtId="0" fontId="44" fillId="2" borderId="55" xfId="0" applyFont="1" applyFill="1" applyBorder="1" applyAlignment="1">
      <alignment horizontal="center"/>
    </xf>
    <xf numFmtId="0" fontId="44" fillId="2" borderId="46" xfId="0" applyFont="1" applyFill="1" applyBorder="1" applyAlignment="1">
      <alignment horizontal="center"/>
    </xf>
    <xf numFmtId="0" fontId="21" fillId="23" borderId="38" xfId="0" applyFont="1" applyFill="1" applyBorder="1"/>
    <xf numFmtId="0" fontId="21" fillId="23" borderId="40" xfId="0" applyFont="1" applyFill="1" applyBorder="1"/>
    <xf numFmtId="0" fontId="1" fillId="0" borderId="38" xfId="0" applyFont="1" applyBorder="1"/>
    <xf numFmtId="0" fontId="1" fillId="0" borderId="40" xfId="0" applyFont="1" applyBorder="1"/>
    <xf numFmtId="0" fontId="40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4" fontId="59" fillId="0" borderId="0" xfId="0" applyNumberFormat="1" applyFont="1" applyFill="1" applyBorder="1"/>
    <xf numFmtId="164" fontId="33" fillId="0" borderId="0" xfId="0" applyNumberFormat="1" applyFont="1" applyFill="1" applyBorder="1"/>
    <xf numFmtId="164" fontId="56" fillId="0" borderId="0" xfId="0" applyNumberFormat="1" applyFont="1" applyFill="1" applyBorder="1"/>
    <xf numFmtId="164" fontId="34" fillId="0" borderId="0" xfId="0" applyNumberFormat="1" applyFont="1" applyFill="1" applyBorder="1"/>
    <xf numFmtId="0" fontId="14" fillId="0" borderId="0" xfId="0" applyFont="1"/>
    <xf numFmtId="0" fontId="14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54" fillId="2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9" fillId="4" borderId="5" xfId="0" applyFont="1" applyFill="1" applyBorder="1"/>
    <xf numFmtId="0" fontId="9" fillId="4" borderId="4" xfId="0" applyFont="1" applyFill="1" applyBorder="1"/>
    <xf numFmtId="3" fontId="26" fillId="0" borderId="0" xfId="0" applyNumberFormat="1" applyFont="1"/>
    <xf numFmtId="49" fontId="43" fillId="17" borderId="1" xfId="0" applyNumberFormat="1" applyFont="1" applyFill="1" applyBorder="1" applyAlignment="1">
      <alignment horizontal="center"/>
    </xf>
    <xf numFmtId="0" fontId="0" fillId="0" borderId="35" xfId="0" applyFill="1" applyBorder="1"/>
    <xf numFmtId="0" fontId="1" fillId="2" borderId="13" xfId="0" applyFont="1" applyFill="1" applyBorder="1" applyAlignment="1">
      <alignment wrapText="1"/>
    </xf>
    <xf numFmtId="0" fontId="60" fillId="0" borderId="0" xfId="0" applyFont="1"/>
    <xf numFmtId="164" fontId="61" fillId="0" borderId="0" xfId="0" applyNumberFormat="1" applyFont="1" applyFill="1" applyBorder="1" applyAlignment="1">
      <alignment horizontal="center"/>
    </xf>
    <xf numFmtId="0" fontId="60" fillId="0" borderId="0" xfId="0" applyFont="1" applyFill="1" applyBorder="1"/>
    <xf numFmtId="0" fontId="27" fillId="5" borderId="24" xfId="0" applyFont="1" applyFill="1" applyBorder="1"/>
    <xf numFmtId="0" fontId="27" fillId="5" borderId="26" xfId="0" applyFont="1" applyFill="1" applyBorder="1"/>
    <xf numFmtId="0" fontId="27" fillId="5" borderId="27" xfId="0" applyFont="1" applyFill="1" applyBorder="1"/>
    <xf numFmtId="0" fontId="27" fillId="6" borderId="6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45" fillId="6" borderId="1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0" borderId="6" xfId="0" applyBorder="1"/>
    <xf numFmtId="0" fontId="0" fillId="0" borderId="23" xfId="0" applyBorder="1"/>
    <xf numFmtId="0" fontId="0" fillId="0" borderId="44" xfId="0" applyBorder="1"/>
    <xf numFmtId="0" fontId="12" fillId="0" borderId="0" xfId="0" applyFont="1" applyFill="1" applyBorder="1" applyAlignment="1">
      <alignment horizontal="left"/>
    </xf>
    <xf numFmtId="0" fontId="0" fillId="0" borderId="22" xfId="0" applyBorder="1"/>
    <xf numFmtId="0" fontId="0" fillId="2" borderId="24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21" fillId="4" borderId="20" xfId="0" applyFont="1" applyFill="1" applyBorder="1"/>
    <xf numFmtId="0" fontId="54" fillId="27" borderId="1" xfId="0" applyFont="1" applyFill="1" applyBorder="1"/>
    <xf numFmtId="0" fontId="54" fillId="27" borderId="22" xfId="0" applyFont="1" applyFill="1" applyBorder="1" applyAlignment="1">
      <alignment horizontal="center"/>
    </xf>
    <xf numFmtId="0" fontId="54" fillId="27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54" fillId="0" borderId="0" xfId="0" applyNumberFormat="1" applyFont="1" applyFill="1" applyBorder="1" applyAlignment="1">
      <alignment horizontal="left"/>
    </xf>
    <xf numFmtId="3" fontId="22" fillId="0" borderId="1" xfId="0" applyNumberFormat="1" applyFont="1" applyFill="1" applyBorder="1"/>
    <xf numFmtId="0" fontId="22" fillId="0" borderId="1" xfId="0" applyFont="1" applyFill="1" applyBorder="1" applyAlignment="1">
      <alignment horizontal="right"/>
    </xf>
    <xf numFmtId="3" fontId="10" fillId="11" borderId="0" xfId="0" applyNumberFormat="1" applyFont="1" applyFill="1" applyBorder="1"/>
    <xf numFmtId="0" fontId="10" fillId="0" borderId="0" xfId="0" applyFont="1" applyBorder="1"/>
    <xf numFmtId="174" fontId="0" fillId="0" borderId="0" xfId="0" applyNumberFormat="1" applyFill="1" applyBorder="1"/>
    <xf numFmtId="174" fontId="21" fillId="0" borderId="0" xfId="0" applyNumberFormat="1" applyFont="1" applyFill="1" applyBorder="1" applyAlignment="1">
      <alignment horizontal="left"/>
    </xf>
    <xf numFmtId="174" fontId="1" fillId="0" borderId="0" xfId="0" applyNumberFormat="1" applyFont="1" applyFill="1" applyBorder="1"/>
    <xf numFmtId="174" fontId="10" fillId="0" borderId="0" xfId="0" applyNumberFormat="1" applyFont="1" applyFill="1" applyBorder="1"/>
    <xf numFmtId="174" fontId="21" fillId="0" borderId="0" xfId="0" applyNumberFormat="1" applyFont="1" applyFill="1" applyBorder="1" applyAlignment="1">
      <alignment horizontal="right" vertical="top"/>
    </xf>
    <xf numFmtId="174" fontId="22" fillId="0" borderId="0" xfId="0" applyNumberFormat="1" applyFont="1" applyFill="1" applyBorder="1" applyAlignment="1">
      <alignment horizontal="left"/>
    </xf>
    <xf numFmtId="0" fontId="33" fillId="0" borderId="32" xfId="0" applyFont="1" applyBorder="1"/>
    <xf numFmtId="0" fontId="56" fillId="0" borderId="0" xfId="0" applyFont="1" applyBorder="1"/>
    <xf numFmtId="3" fontId="14" fillId="22" borderId="1" xfId="0" applyNumberFormat="1" applyFont="1" applyFill="1" applyBorder="1"/>
    <xf numFmtId="0" fontId="33" fillId="22" borderId="32" xfId="0" applyFont="1" applyFill="1" applyBorder="1"/>
    <xf numFmtId="3" fontId="34" fillId="0" borderId="1" xfId="0" applyNumberFormat="1" applyFont="1" applyFill="1" applyBorder="1" applyAlignment="1">
      <alignment horizontal="right"/>
    </xf>
    <xf numFmtId="3" fontId="56" fillId="22" borderId="1" xfId="0" applyNumberFormat="1" applyFont="1" applyFill="1" applyBorder="1"/>
    <xf numFmtId="3" fontId="56" fillId="18" borderId="1" xfId="0" applyNumberFormat="1" applyFont="1" applyFill="1" applyBorder="1"/>
    <xf numFmtId="0" fontId="33" fillId="18" borderId="32" xfId="0" applyFont="1" applyFill="1" applyBorder="1"/>
    <xf numFmtId="3" fontId="56" fillId="22" borderId="1" xfId="0" applyNumberFormat="1" applyFont="1" applyFill="1" applyBorder="1" applyAlignment="1">
      <alignment horizontal="right"/>
    </xf>
    <xf numFmtId="174" fontId="33" fillId="0" borderId="0" xfId="0" applyNumberFormat="1" applyFont="1" applyBorder="1"/>
    <xf numFmtId="174" fontId="34" fillId="0" borderId="1" xfId="0" applyNumberFormat="1" applyFont="1" applyFill="1" applyBorder="1" applyAlignment="1">
      <alignment horizontal="left"/>
    </xf>
    <xf numFmtId="3" fontId="14" fillId="18" borderId="1" xfId="0" applyNumberFormat="1" applyFont="1" applyFill="1" applyBorder="1"/>
    <xf numFmtId="3" fontId="56" fillId="23" borderId="1" xfId="0" applyNumberFormat="1" applyFont="1" applyFill="1" applyBorder="1"/>
    <xf numFmtId="0" fontId="33" fillId="23" borderId="32" xfId="0" applyFont="1" applyFill="1" applyBorder="1"/>
    <xf numFmtId="3" fontId="56" fillId="23" borderId="1" xfId="0" applyNumberFormat="1" applyFont="1" applyFill="1" applyBorder="1" applyAlignment="1">
      <alignment horizontal="right"/>
    </xf>
    <xf numFmtId="3" fontId="56" fillId="18" borderId="1" xfId="0" applyNumberFormat="1" applyFont="1" applyFill="1" applyBorder="1" applyAlignment="1">
      <alignment horizontal="right"/>
    </xf>
    <xf numFmtId="3" fontId="14" fillId="23" borderId="1" xfId="0" applyNumberFormat="1" applyFont="1" applyFill="1" applyBorder="1"/>
    <xf numFmtId="3" fontId="33" fillId="0" borderId="0" xfId="0" applyNumberFormat="1" applyFont="1" applyBorder="1"/>
    <xf numFmtId="3" fontId="34" fillId="0" borderId="1" xfId="0" applyNumberFormat="1" applyFont="1" applyFill="1" applyBorder="1" applyAlignment="1">
      <alignment horizontal="left"/>
    </xf>
    <xf numFmtId="3" fontId="14" fillId="23" borderId="3" xfId="0" applyNumberFormat="1" applyFont="1" applyFill="1" applyBorder="1"/>
    <xf numFmtId="0" fontId="14" fillId="6" borderId="10" xfId="0" applyFont="1" applyFill="1" applyBorder="1" applyAlignment="1">
      <alignment horizontal="right" vertical="top"/>
    </xf>
    <xf numFmtId="3" fontId="14" fillId="6" borderId="11" xfId="0" applyNumberFormat="1" applyFont="1" applyFill="1" applyBorder="1"/>
    <xf numFmtId="3" fontId="14" fillId="0" borderId="0" xfId="0" applyNumberFormat="1" applyFont="1" applyFill="1" applyBorder="1"/>
    <xf numFmtId="172" fontId="3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" fillId="2" borderId="20" xfId="0" applyFont="1" applyFill="1" applyBorder="1"/>
    <xf numFmtId="174" fontId="0" fillId="0" borderId="0" xfId="0" applyNumberFormat="1" applyBorder="1"/>
    <xf numFmtId="0" fontId="0" fillId="4" borderId="10" xfId="0" applyFill="1" applyBorder="1"/>
    <xf numFmtId="174" fontId="1" fillId="0" borderId="1" xfId="0" applyNumberFormat="1" applyFont="1" applyBorder="1"/>
    <xf numFmtId="3" fontId="14" fillId="22" borderId="3" xfId="0" applyNumberFormat="1" applyFont="1" applyFill="1" applyBorder="1" applyAlignment="1">
      <alignment horizontal="right"/>
    </xf>
    <xf numFmtId="3" fontId="14" fillId="18" borderId="3" xfId="0" applyNumberFormat="1" applyFont="1" applyFill="1" applyBorder="1" applyAlignment="1">
      <alignment horizontal="right"/>
    </xf>
    <xf numFmtId="174" fontId="56" fillId="31" borderId="1" xfId="0" applyNumberFormat="1" applyFont="1" applyFill="1" applyBorder="1" applyAlignment="1">
      <alignment horizontal="left"/>
    </xf>
    <xf numFmtId="174" fontId="56" fillId="0" borderId="1" xfId="0" applyNumberFormat="1" applyFont="1" applyFill="1" applyBorder="1" applyAlignment="1">
      <alignment horizontal="left"/>
    </xf>
    <xf numFmtId="3" fontId="56" fillId="31" borderId="1" xfId="0" applyNumberFormat="1" applyFont="1" applyFill="1" applyBorder="1" applyAlignment="1">
      <alignment horizontal="left"/>
    </xf>
    <xf numFmtId="0" fontId="10" fillId="4" borderId="0" xfId="0" applyFont="1" applyFill="1"/>
    <xf numFmtId="0" fontId="9" fillId="4" borderId="57" xfId="0" applyFont="1" applyFill="1" applyBorder="1"/>
    <xf numFmtId="0" fontId="9" fillId="4" borderId="31" xfId="0" applyFont="1" applyFill="1" applyBorder="1"/>
    <xf numFmtId="0" fontId="9" fillId="4" borderId="35" xfId="0" applyFont="1" applyFill="1" applyBorder="1"/>
    <xf numFmtId="0" fontId="1" fillId="0" borderId="37" xfId="0" applyFont="1" applyBorder="1"/>
    <xf numFmtId="0" fontId="1" fillId="23" borderId="31" xfId="0" applyFont="1" applyFill="1" applyBorder="1"/>
    <xf numFmtId="0" fontId="1" fillId="0" borderId="33" xfId="0" applyFont="1" applyBorder="1"/>
    <xf numFmtId="0" fontId="1" fillId="0" borderId="34" xfId="0" applyFont="1" applyBorder="1"/>
    <xf numFmtId="0" fontId="1" fillId="0" borderId="22" xfId="0" applyFont="1" applyBorder="1"/>
    <xf numFmtId="0" fontId="1" fillId="2" borderId="22" xfId="0" applyFont="1" applyFill="1" applyBorder="1"/>
    <xf numFmtId="0" fontId="1" fillId="15" borderId="37" xfId="0" applyFont="1" applyFill="1" applyBorder="1"/>
    <xf numFmtId="0" fontId="0" fillId="0" borderId="59" xfId="0" applyBorder="1"/>
    <xf numFmtId="0" fontId="1" fillId="0" borderId="22" xfId="0" applyFont="1" applyFill="1" applyBorder="1"/>
    <xf numFmtId="0" fontId="1" fillId="4" borderId="32" xfId="0" applyFont="1" applyFill="1" applyBorder="1" applyAlignment="1">
      <alignment horizontal="center" wrapText="1"/>
    </xf>
    <xf numFmtId="0" fontId="21" fillId="4" borderId="32" xfId="0" applyFont="1" applyFill="1" applyBorder="1"/>
    <xf numFmtId="0" fontId="9" fillId="0" borderId="31" xfId="0" applyFont="1" applyFill="1" applyBorder="1"/>
    <xf numFmtId="0" fontId="9" fillId="19" borderId="37" xfId="0" applyFont="1" applyFill="1" applyBorder="1"/>
    <xf numFmtId="0" fontId="1" fillId="2" borderId="37" xfId="0" applyFont="1" applyFill="1" applyBorder="1"/>
    <xf numFmtId="174" fontId="0" fillId="0" borderId="0" xfId="0" applyNumberFormat="1"/>
    <xf numFmtId="174" fontId="21" fillId="2" borderId="0" xfId="0" applyNumberFormat="1" applyFont="1" applyFill="1" applyBorder="1" applyAlignment="1">
      <alignment horizontal="left"/>
    </xf>
    <xf numFmtId="16" fontId="0" fillId="2" borderId="37" xfId="0" applyNumberFormat="1" applyFill="1" applyBorder="1"/>
    <xf numFmtId="166" fontId="0" fillId="0" borderId="11" xfId="0" applyNumberFormat="1" applyFill="1" applyBorder="1"/>
    <xf numFmtId="0" fontId="1" fillId="0" borderId="39" xfId="0" applyFont="1" applyFill="1" applyBorder="1"/>
    <xf numFmtId="173" fontId="1" fillId="2" borderId="12" xfId="0" applyNumberFormat="1" applyFont="1" applyFill="1" applyBorder="1"/>
    <xf numFmtId="0" fontId="21" fillId="2" borderId="10" xfId="0" applyFont="1" applyFill="1" applyBorder="1" applyAlignment="1">
      <alignment horizontal="right"/>
    </xf>
    <xf numFmtId="174" fontId="21" fillId="2" borderId="10" xfId="0" applyNumberFormat="1" applyFont="1" applyFill="1" applyBorder="1"/>
    <xf numFmtId="0" fontId="1" fillId="4" borderId="32" xfId="0" applyFont="1" applyFill="1" applyBorder="1"/>
    <xf numFmtId="0" fontId="1" fillId="2" borderId="60" xfId="0" applyFont="1" applyFill="1" applyBorder="1"/>
    <xf numFmtId="3" fontId="22" fillId="8" borderId="1" xfId="0" applyNumberFormat="1" applyFont="1" applyFill="1" applyBorder="1" applyAlignment="1">
      <alignment horizontal="right"/>
    </xf>
    <xf numFmtId="3" fontId="22" fillId="8" borderId="1" xfId="0" applyNumberFormat="1" applyFont="1" applyFill="1" applyBorder="1"/>
    <xf numFmtId="0" fontId="34" fillId="0" borderId="0" xfId="0" applyFont="1" applyFill="1" applyBorder="1"/>
    <xf numFmtId="172" fontId="1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172" fontId="34" fillId="0" borderId="0" xfId="0" applyNumberFormat="1" applyFont="1" applyFill="1" applyBorder="1" applyAlignment="1">
      <alignment horizontal="center"/>
    </xf>
    <xf numFmtId="174" fontId="34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right"/>
    </xf>
    <xf numFmtId="16" fontId="33" fillId="0" borderId="0" xfId="0" applyNumberFormat="1" applyFont="1" applyFill="1" applyBorder="1"/>
    <xf numFmtId="174" fontId="1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right"/>
    </xf>
    <xf numFmtId="3" fontId="33" fillId="0" borderId="0" xfId="0" applyNumberFormat="1" applyFont="1" applyFill="1" applyBorder="1"/>
    <xf numFmtId="174" fontId="33" fillId="0" borderId="0" xfId="0" applyNumberFormat="1" applyFont="1" applyFill="1" applyBorder="1"/>
    <xf numFmtId="172" fontId="33" fillId="0" borderId="0" xfId="0" applyNumberFormat="1" applyFont="1" applyFill="1" applyBorder="1"/>
    <xf numFmtId="172" fontId="0" fillId="0" borderId="0" xfId="0" applyNumberFormat="1" applyFill="1" applyBorder="1"/>
    <xf numFmtId="0" fontId="56" fillId="0" borderId="32" xfId="0" applyFont="1" applyFill="1" applyBorder="1"/>
    <xf numFmtId="0" fontId="56" fillId="0" borderId="32" xfId="0" applyFont="1" applyFill="1" applyBorder="1" applyAlignment="1">
      <alignment horizontal="left"/>
    </xf>
    <xf numFmtId="0" fontId="59" fillId="0" borderId="32" xfId="0" applyFont="1" applyFill="1" applyBorder="1"/>
    <xf numFmtId="172" fontId="59" fillId="0" borderId="32" xfId="0" applyNumberFormat="1" applyFont="1" applyFill="1" applyBorder="1"/>
    <xf numFmtId="174" fontId="21" fillId="4" borderId="35" xfId="0" applyNumberFormat="1" applyFont="1" applyFill="1" applyBorder="1"/>
    <xf numFmtId="0" fontId="21" fillId="4" borderId="36" xfId="0" applyFont="1" applyFill="1" applyBorder="1"/>
    <xf numFmtId="0" fontId="1" fillId="19" borderId="18" xfId="0" applyFont="1" applyFill="1" applyBorder="1"/>
    <xf numFmtId="174" fontId="21" fillId="0" borderId="4" xfId="0" applyNumberFormat="1" applyFont="1" applyFill="1" applyBorder="1" applyAlignment="1">
      <alignment horizontal="left"/>
    </xf>
    <xf numFmtId="0" fontId="21" fillId="4" borderId="5" xfId="0" applyFont="1" applyFill="1" applyBorder="1"/>
    <xf numFmtId="0" fontId="1" fillId="19" borderId="33" xfId="0" applyFont="1" applyFill="1" applyBorder="1"/>
    <xf numFmtId="0" fontId="1" fillId="19" borderId="13" xfId="0" applyFont="1" applyFill="1" applyBorder="1"/>
    <xf numFmtId="0" fontId="0" fillId="4" borderId="49" xfId="0" applyFill="1" applyBorder="1"/>
    <xf numFmtId="3" fontId="22" fillId="8" borderId="6" xfId="0" applyNumberFormat="1" applyFont="1" applyFill="1" applyBorder="1"/>
    <xf numFmtId="0" fontId="0" fillId="4" borderId="47" xfId="0" applyFill="1" applyBorder="1"/>
    <xf numFmtId="3" fontId="22" fillId="8" borderId="63" xfId="0" applyNumberFormat="1" applyFont="1" applyFill="1" applyBorder="1"/>
    <xf numFmtId="0" fontId="1" fillId="19" borderId="12" xfId="0" applyFont="1" applyFill="1" applyBorder="1"/>
    <xf numFmtId="0" fontId="1" fillId="19" borderId="3" xfId="0" applyFont="1" applyFill="1" applyBorder="1"/>
    <xf numFmtId="0" fontId="0" fillId="4" borderId="6" xfId="0" applyFill="1" applyBorder="1"/>
    <xf numFmtId="0" fontId="21" fillId="4" borderId="4" xfId="0" applyFont="1" applyFill="1" applyBorder="1"/>
    <xf numFmtId="0" fontId="0" fillId="4" borderId="48" xfId="0" applyFill="1" applyBorder="1"/>
    <xf numFmtId="3" fontId="22" fillId="8" borderId="21" xfId="0" applyNumberFormat="1" applyFont="1" applyFill="1" applyBorder="1"/>
    <xf numFmtId="0" fontId="0" fillId="4" borderId="37" xfId="0" applyFill="1" applyBorder="1"/>
    <xf numFmtId="3" fontId="22" fillId="0" borderId="3" xfId="0" applyNumberFormat="1" applyFont="1" applyFill="1" applyBorder="1" applyAlignment="1">
      <alignment horizontal="right"/>
    </xf>
    <xf numFmtId="3" fontId="22" fillId="8" borderId="24" xfId="0" applyNumberFormat="1" applyFont="1" applyFill="1" applyBorder="1"/>
    <xf numFmtId="174" fontId="21" fillId="0" borderId="30" xfId="0" applyNumberFormat="1" applyFont="1" applyFill="1" applyBorder="1" applyAlignment="1">
      <alignment horizontal="left"/>
    </xf>
    <xf numFmtId="0" fontId="10" fillId="4" borderId="36" xfId="0" applyFont="1" applyFill="1" applyBorder="1"/>
    <xf numFmtId="0" fontId="21" fillId="6" borderId="61" xfId="0" applyFont="1" applyFill="1" applyBorder="1"/>
    <xf numFmtId="0" fontId="21" fillId="6" borderId="62" xfId="0" applyFont="1" applyFill="1" applyBorder="1"/>
    <xf numFmtId="173" fontId="9" fillId="4" borderId="4" xfId="0" applyNumberFormat="1" applyFont="1" applyFill="1" applyBorder="1" applyAlignment="1">
      <alignment horizontal="left"/>
    </xf>
    <xf numFmtId="0" fontId="21" fillId="0" borderId="38" xfId="0" applyFont="1" applyBorder="1"/>
    <xf numFmtId="0" fontId="1" fillId="0" borderId="39" xfId="0" applyFont="1" applyBorder="1"/>
    <xf numFmtId="0" fontId="0" fillId="0" borderId="39" xfId="0" applyBorder="1"/>
    <xf numFmtId="0" fontId="45" fillId="4" borderId="39" xfId="0" applyFont="1" applyFill="1" applyBorder="1"/>
    <xf numFmtId="0" fontId="0" fillId="0" borderId="40" xfId="0" applyBorder="1"/>
    <xf numFmtId="0" fontId="34" fillId="4" borderId="39" xfId="0" applyFont="1" applyFill="1" applyBorder="1"/>
    <xf numFmtId="174" fontId="1" fillId="0" borderId="1" xfId="0" applyNumberFormat="1" applyFont="1" applyFill="1" applyBorder="1"/>
    <xf numFmtId="0" fontId="1" fillId="19" borderId="17" xfId="0" applyFont="1" applyFill="1" applyBorder="1"/>
    <xf numFmtId="3" fontId="22" fillId="0" borderId="0" xfId="0" applyNumberFormat="1" applyFont="1" applyFill="1" applyBorder="1"/>
    <xf numFmtId="174" fontId="21" fillId="0" borderId="0" xfId="0" applyNumberFormat="1" applyFont="1" applyFill="1" applyBorder="1"/>
    <xf numFmtId="3" fontId="14" fillId="0" borderId="1" xfId="0" applyNumberFormat="1" applyFont="1" applyFill="1" applyBorder="1"/>
    <xf numFmtId="3" fontId="56" fillId="0" borderId="1" xfId="0" applyNumberFormat="1" applyFont="1" applyFill="1" applyBorder="1"/>
    <xf numFmtId="3" fontId="56" fillId="0" borderId="1" xfId="0" applyNumberFormat="1" applyFont="1" applyFill="1" applyBorder="1" applyAlignment="1">
      <alignment horizontal="right"/>
    </xf>
    <xf numFmtId="3" fontId="14" fillId="0" borderId="3" xfId="0" applyNumberFormat="1" applyFont="1" applyFill="1" applyBorder="1"/>
    <xf numFmtId="3" fontId="14" fillId="0" borderId="3" xfId="0" applyNumberFormat="1" applyFont="1" applyFill="1" applyBorder="1" applyAlignment="1">
      <alignment horizontal="right"/>
    </xf>
    <xf numFmtId="0" fontId="33" fillId="0" borderId="32" xfId="0" applyFont="1" applyFill="1" applyBorder="1"/>
    <xf numFmtId="0" fontId="1" fillId="6" borderId="31" xfId="0" applyFont="1" applyFill="1" applyBorder="1"/>
    <xf numFmtId="0" fontId="34" fillId="4" borderId="67" xfId="0" applyFont="1" applyFill="1" applyBorder="1" applyAlignment="1">
      <alignment horizontal="left" vertical="center"/>
    </xf>
    <xf numFmtId="0" fontId="1" fillId="6" borderId="67" xfId="0" applyFont="1" applyFill="1" applyBorder="1"/>
    <xf numFmtId="0" fontId="1" fillId="2" borderId="0" xfId="0" applyFont="1" applyFill="1" applyBorder="1" applyAlignment="1">
      <alignment wrapText="1"/>
    </xf>
    <xf numFmtId="172" fontId="0" fillId="0" borderId="0" xfId="0" applyNumberFormat="1" applyAlignment="1">
      <alignment horizontal="center"/>
    </xf>
    <xf numFmtId="0" fontId="27" fillId="0" borderId="0" xfId="0" applyFont="1" applyBorder="1"/>
    <xf numFmtId="16" fontId="22" fillId="0" borderId="1" xfId="0" applyNumberFormat="1" applyFont="1" applyFill="1" applyBorder="1"/>
    <xf numFmtId="0" fontId="22" fillId="0" borderId="1" xfId="0" applyFont="1" applyFill="1" applyBorder="1"/>
    <xf numFmtId="172" fontId="14" fillId="0" borderId="1" xfId="0" applyNumberFormat="1" applyFont="1" applyFill="1" applyBorder="1" applyAlignment="1">
      <alignment horizontal="center"/>
    </xf>
    <xf numFmtId="172" fontId="34" fillId="0" borderId="1" xfId="0" applyNumberFormat="1" applyFont="1" applyFill="1" applyBorder="1" applyAlignment="1">
      <alignment horizontal="center"/>
    </xf>
    <xf numFmtId="16" fontId="21" fillId="0" borderId="1" xfId="0" applyNumberFormat="1" applyFont="1" applyFill="1" applyBorder="1"/>
    <xf numFmtId="0" fontId="34" fillId="0" borderId="1" xfId="0" applyFont="1" applyFill="1" applyBorder="1" applyAlignment="1">
      <alignment horizontal="center"/>
    </xf>
    <xf numFmtId="172" fontId="21" fillId="0" borderId="1" xfId="0" applyNumberFormat="1" applyFont="1" applyBorder="1" applyAlignment="1">
      <alignment horizontal="right"/>
    </xf>
    <xf numFmtId="174" fontId="14" fillId="0" borderId="1" xfId="0" applyNumberFormat="1" applyFont="1" applyFill="1" applyBorder="1" applyAlignment="1">
      <alignment horizontal="center"/>
    </xf>
    <xf numFmtId="174" fontId="34" fillId="0" borderId="1" xfId="0" applyNumberFormat="1" applyFont="1" applyFill="1" applyBorder="1" applyAlignment="1">
      <alignment horizontal="center"/>
    </xf>
    <xf numFmtId="172" fontId="14" fillId="0" borderId="0" xfId="0" applyNumberFormat="1" applyFont="1" applyFill="1" applyBorder="1" applyAlignment="1">
      <alignment horizontal="left"/>
    </xf>
    <xf numFmtId="172" fontId="56" fillId="0" borderId="1" xfId="0" applyNumberFormat="1" applyFont="1" applyFill="1" applyBorder="1" applyAlignment="1">
      <alignment horizontal="center"/>
    </xf>
    <xf numFmtId="3" fontId="12" fillId="6" borderId="11" xfId="0" applyNumberFormat="1" applyFont="1" applyFill="1" applyBorder="1"/>
    <xf numFmtId="172" fontId="12" fillId="0" borderId="0" xfId="0" applyNumberFormat="1" applyFont="1" applyFill="1" applyBorder="1" applyAlignment="1">
      <alignment horizontal="left"/>
    </xf>
    <xf numFmtId="0" fontId="57" fillId="30" borderId="39" xfId="0" applyFont="1" applyFill="1" applyBorder="1" applyAlignment="1">
      <alignment horizontal="center" vertical="center"/>
    </xf>
    <xf numFmtId="0" fontId="34" fillId="4" borderId="32" xfId="0" applyFont="1" applyFill="1" applyBorder="1"/>
    <xf numFmtId="3" fontId="1" fillId="0" borderId="1" xfId="0" applyNumberFormat="1" applyFont="1" applyFill="1" applyBorder="1" applyAlignment="1">
      <alignment horizontal="right"/>
    </xf>
    <xf numFmtId="172" fontId="33" fillId="0" borderId="0" xfId="0" applyNumberFormat="1" applyFont="1" applyBorder="1"/>
    <xf numFmtId="172" fontId="1" fillId="0" borderId="0" xfId="0" applyNumberFormat="1" applyFont="1" applyBorder="1"/>
    <xf numFmtId="176" fontId="1" fillId="0" borderId="0" xfId="0" applyNumberFormat="1" applyFont="1" applyBorder="1"/>
    <xf numFmtId="0" fontId="57" fillId="19" borderId="31" xfId="0" applyFont="1" applyFill="1" applyBorder="1" applyAlignment="1">
      <alignment horizontal="left"/>
    </xf>
    <xf numFmtId="0" fontId="26" fillId="19" borderId="0" xfId="0" applyFont="1" applyFill="1" applyBorder="1"/>
    <xf numFmtId="0" fontId="0" fillId="19" borderId="32" xfId="0" applyFill="1" applyBorder="1"/>
    <xf numFmtId="172" fontId="21" fillId="0" borderId="20" xfId="0" applyNumberFormat="1" applyFont="1" applyBorder="1" applyAlignment="1">
      <alignment horizontal="center"/>
    </xf>
    <xf numFmtId="172" fontId="21" fillId="2" borderId="20" xfId="0" applyNumberFormat="1" applyFont="1" applyFill="1" applyBorder="1" applyAlignment="1">
      <alignment horizontal="center"/>
    </xf>
    <xf numFmtId="0" fontId="0" fillId="4" borderId="18" xfId="0" applyFill="1" applyBorder="1"/>
    <xf numFmtId="0" fontId="0" fillId="19" borderId="37" xfId="0" applyFill="1" applyBorder="1"/>
    <xf numFmtId="0" fontId="9" fillId="17" borderId="47" xfId="0" applyFont="1" applyFill="1" applyBorder="1" applyAlignment="1">
      <alignment horizontal="center"/>
    </xf>
    <xf numFmtId="0" fontId="9" fillId="17" borderId="20" xfId="0" applyFont="1" applyFill="1" applyBorder="1"/>
    <xf numFmtId="0" fontId="9" fillId="18" borderId="47" xfId="0" applyFont="1" applyFill="1" applyBorder="1" applyAlignment="1">
      <alignment horizontal="center"/>
    </xf>
    <xf numFmtId="0" fontId="9" fillId="18" borderId="20" xfId="0" applyFont="1" applyFill="1" applyBorder="1"/>
    <xf numFmtId="0" fontId="0" fillId="29" borderId="0" xfId="0" applyFill="1" applyBorder="1"/>
    <xf numFmtId="0" fontId="0" fillId="29" borderId="39" xfId="0" applyFill="1" applyBorder="1"/>
    <xf numFmtId="0" fontId="32" fillId="4" borderId="1" xfId="0" applyFont="1" applyFill="1" applyBorder="1"/>
    <xf numFmtId="3" fontId="0" fillId="4" borderId="1" xfId="0" applyNumberFormat="1" applyFont="1" applyFill="1" applyBorder="1"/>
    <xf numFmtId="0" fontId="14" fillId="4" borderId="39" xfId="0" applyFont="1" applyFill="1" applyBorder="1"/>
    <xf numFmtId="172" fontId="21" fillId="0" borderId="35" xfId="0" applyNumberFormat="1" applyFont="1" applyBorder="1" applyAlignment="1">
      <alignment horizontal="center"/>
    </xf>
    <xf numFmtId="174" fontId="56" fillId="2" borderId="1" xfId="0" applyNumberFormat="1" applyFont="1" applyFill="1" applyBorder="1" applyAlignment="1">
      <alignment horizontal="left"/>
    </xf>
    <xf numFmtId="3" fontId="56" fillId="2" borderId="1" xfId="0" applyNumberFormat="1" applyFont="1" applyFill="1" applyBorder="1" applyAlignment="1">
      <alignment horizontal="left"/>
    </xf>
    <xf numFmtId="3" fontId="22" fillId="2" borderId="1" xfId="0" applyNumberFormat="1" applyFont="1" applyFill="1" applyBorder="1" applyAlignment="1">
      <alignment horizontal="right"/>
    </xf>
    <xf numFmtId="3" fontId="56" fillId="2" borderId="1" xfId="0" applyNumberFormat="1" applyFont="1" applyFill="1" applyBorder="1"/>
    <xf numFmtId="0" fontId="33" fillId="2" borderId="32" xfId="0" applyFont="1" applyFill="1" applyBorder="1"/>
    <xf numFmtId="3" fontId="14" fillId="2" borderId="3" xfId="0" applyNumberFormat="1" applyFont="1" applyFill="1" applyBorder="1" applyAlignment="1">
      <alignment horizontal="right"/>
    </xf>
    <xf numFmtId="3" fontId="22" fillId="2" borderId="1" xfId="0" applyNumberFormat="1" applyFont="1" applyFill="1" applyBorder="1"/>
    <xf numFmtId="3" fontId="56" fillId="2" borderId="1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1" fillId="0" borderId="6" xfId="0" applyNumberFormat="1" applyFont="1" applyFill="1" applyBorder="1"/>
    <xf numFmtId="174" fontId="21" fillId="0" borderId="5" xfId="0" applyNumberFormat="1" applyFont="1" applyFill="1" applyBorder="1" applyAlignment="1">
      <alignment horizontal="left"/>
    </xf>
    <xf numFmtId="3" fontId="12" fillId="0" borderId="47" xfId="0" applyNumberFormat="1" applyFont="1" applyFill="1" applyBorder="1"/>
    <xf numFmtId="174" fontId="9" fillId="0" borderId="5" xfId="0" applyNumberFormat="1" applyFont="1" applyFill="1" applyBorder="1" applyAlignment="1">
      <alignment horizontal="left"/>
    </xf>
    <xf numFmtId="3" fontId="34" fillId="0" borderId="3" xfId="0" applyNumberFormat="1" applyFont="1" applyFill="1" applyBorder="1" applyAlignment="1">
      <alignment horizontal="right"/>
    </xf>
    <xf numFmtId="3" fontId="22" fillId="0" borderId="47" xfId="0" applyNumberFormat="1" applyFont="1" applyFill="1" applyBorder="1"/>
    <xf numFmtId="3" fontId="64" fillId="0" borderId="47" xfId="0" applyNumberFormat="1" applyFont="1" applyFill="1" applyBorder="1"/>
    <xf numFmtId="3" fontId="22" fillId="0" borderId="10" xfId="0" applyNumberFormat="1" applyFont="1" applyFill="1" applyBorder="1"/>
    <xf numFmtId="174" fontId="21" fillId="0" borderId="20" xfId="0" applyNumberFormat="1" applyFont="1" applyFill="1" applyBorder="1" applyAlignment="1">
      <alignment horizontal="left"/>
    </xf>
    <xf numFmtId="172" fontId="21" fillId="0" borderId="0" xfId="0" applyNumberFormat="1" applyFont="1" applyFill="1" applyBorder="1" applyAlignment="1">
      <alignment horizontal="left"/>
    </xf>
    <xf numFmtId="3" fontId="22" fillId="0" borderId="20" xfId="0" applyNumberFormat="1" applyFont="1" applyFill="1" applyBorder="1"/>
    <xf numFmtId="3" fontId="22" fillId="0" borderId="2" xfId="0" applyNumberFormat="1" applyFont="1" applyFill="1" applyBorder="1"/>
    <xf numFmtId="3" fontId="22" fillId="0" borderId="6" xfId="0" applyNumberFormat="1" applyFont="1" applyFill="1" applyBorder="1" applyAlignment="1">
      <alignment horizontal="right"/>
    </xf>
    <xf numFmtId="0" fontId="1" fillId="23" borderId="28" xfId="0" applyFont="1" applyFill="1" applyBorder="1"/>
    <xf numFmtId="0" fontId="1" fillId="23" borderId="35" xfId="0" applyFont="1" applyFill="1" applyBorder="1"/>
    <xf numFmtId="172" fontId="0" fillId="0" borderId="7" xfId="0" applyNumberFormat="1" applyBorder="1"/>
    <xf numFmtId="0" fontId="22" fillId="2" borderId="14" xfId="0" applyFont="1" applyFill="1" applyBorder="1"/>
    <xf numFmtId="0" fontId="24" fillId="2" borderId="14" xfId="0" applyFont="1" applyFill="1" applyBorder="1"/>
    <xf numFmtId="0" fontId="24" fillId="2" borderId="8" xfId="0" applyFont="1" applyFill="1" applyBorder="1"/>
    <xf numFmtId="0" fontId="22" fillId="0" borderId="39" xfId="0" applyFont="1" applyBorder="1"/>
    <xf numFmtId="0" fontId="22" fillId="19" borderId="20" xfId="0" applyFont="1" applyFill="1" applyBorder="1"/>
    <xf numFmtId="173" fontId="14" fillId="2" borderId="4" xfId="0" applyNumberFormat="1" applyFont="1" applyFill="1" applyBorder="1" applyAlignment="1">
      <alignment horizontal="left"/>
    </xf>
    <xf numFmtId="174" fontId="0" fillId="0" borderId="1" xfId="0" applyNumberFormat="1" applyFill="1" applyBorder="1"/>
    <xf numFmtId="3" fontId="64" fillId="0" borderId="1" xfId="0" applyNumberFormat="1" applyFont="1" applyFill="1" applyBorder="1"/>
    <xf numFmtId="0" fontId="1" fillId="4" borderId="3" xfId="0" applyFont="1" applyFill="1" applyBorder="1"/>
    <xf numFmtId="174" fontId="22" fillId="0" borderId="1" xfId="0" applyNumberFormat="1" applyFont="1" applyFill="1" applyBorder="1" applyAlignment="1">
      <alignment horizontal="left"/>
    </xf>
    <xf numFmtId="0" fontId="33" fillId="8" borderId="32" xfId="0" applyFont="1" applyFill="1" applyBorder="1"/>
    <xf numFmtId="174" fontId="33" fillId="6" borderId="0" xfId="0" applyNumberFormat="1" applyFont="1" applyFill="1" applyBorder="1"/>
    <xf numFmtId="0" fontId="1" fillId="13" borderId="75" xfId="0" applyFont="1" applyFill="1" applyBorder="1" applyAlignment="1">
      <alignment horizontal="left"/>
    </xf>
    <xf numFmtId="172" fontId="0" fillId="0" borderId="1" xfId="0" applyNumberFormat="1" applyBorder="1"/>
    <xf numFmtId="0" fontId="38" fillId="0" borderId="3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/>
    </xf>
    <xf numFmtId="0" fontId="38" fillId="8" borderId="48" xfId="0" applyFont="1" applyFill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14" fontId="38" fillId="0" borderId="23" xfId="0" applyNumberFormat="1" applyFont="1" applyFill="1" applyBorder="1" applyAlignment="1">
      <alignment horizontal="center"/>
    </xf>
    <xf numFmtId="164" fontId="38" fillId="0" borderId="3" xfId="0" applyNumberFormat="1" applyFont="1" applyFill="1" applyBorder="1" applyAlignment="1">
      <alignment horizontal="center"/>
    </xf>
    <xf numFmtId="14" fontId="38" fillId="0" borderId="54" xfId="0" applyNumberFormat="1" applyFont="1" applyFill="1" applyBorder="1" applyAlignment="1">
      <alignment horizontal="center"/>
    </xf>
    <xf numFmtId="164" fontId="38" fillId="8" borderId="48" xfId="0" applyNumberFormat="1" applyFont="1" applyFill="1" applyBorder="1" applyAlignment="1">
      <alignment horizontal="center"/>
    </xf>
    <xf numFmtId="14" fontId="38" fillId="8" borderId="21" xfId="0" applyNumberFormat="1" applyFont="1" applyFill="1" applyBorder="1" applyAlignment="1">
      <alignment horizontal="center"/>
    </xf>
    <xf numFmtId="164" fontId="38" fillId="0" borderId="2" xfId="0" applyNumberFormat="1" applyFont="1" applyFill="1" applyBorder="1" applyAlignment="1">
      <alignment horizontal="center"/>
    </xf>
    <xf numFmtId="171" fontId="38" fillId="0" borderId="2" xfId="0" applyNumberFormat="1" applyFont="1" applyFill="1" applyBorder="1" applyAlignment="1">
      <alignment horizontal="center"/>
    </xf>
    <xf numFmtId="14" fontId="38" fillId="0" borderId="76" xfId="0" applyNumberFormat="1" applyFont="1" applyFill="1" applyBorder="1" applyAlignment="1">
      <alignment horizontal="center"/>
    </xf>
    <xf numFmtId="171" fontId="38" fillId="8" borderId="48" xfId="0" applyNumberFormat="1" applyFont="1" applyFill="1" applyBorder="1" applyAlignment="1">
      <alignment horizontal="center"/>
    </xf>
    <xf numFmtId="171" fontId="38" fillId="0" borderId="6" xfId="0" applyNumberFormat="1" applyFont="1" applyFill="1" applyBorder="1" applyAlignment="1">
      <alignment horizontal="center"/>
    </xf>
    <xf numFmtId="14" fontId="38" fillId="0" borderId="6" xfId="0" applyNumberFormat="1" applyFont="1" applyFill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0" fillId="7" borderId="6" xfId="0" applyFont="1" applyFill="1" applyBorder="1" applyAlignment="1">
      <alignment horizontal="center"/>
    </xf>
    <xf numFmtId="164" fontId="40" fillId="7" borderId="6" xfId="0" applyNumberFormat="1" applyFont="1" applyFill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0" fillId="7" borderId="45" xfId="0" applyFont="1" applyFill="1" applyBorder="1" applyAlignment="1">
      <alignment horizontal="center"/>
    </xf>
    <xf numFmtId="164" fontId="40" fillId="7" borderId="45" xfId="0" applyNumberFormat="1" applyFont="1" applyFill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7" fillId="0" borderId="22" xfId="0" applyFont="1" applyFill="1" applyBorder="1" applyAlignment="1">
      <alignment horizontal="left"/>
    </xf>
    <xf numFmtId="0" fontId="37" fillId="0" borderId="41" xfId="0" applyFont="1" applyFill="1" applyBorder="1" applyAlignment="1">
      <alignment horizontal="left"/>
    </xf>
    <xf numFmtId="0" fontId="65" fillId="8" borderId="47" xfId="0" applyFont="1" applyFill="1" applyBorder="1" applyAlignment="1">
      <alignment horizontal="left"/>
    </xf>
    <xf numFmtId="0" fontId="37" fillId="0" borderId="42" xfId="0" applyFont="1" applyFill="1" applyBorder="1" applyAlignment="1">
      <alignment horizontal="left"/>
    </xf>
    <xf numFmtId="0" fontId="65" fillId="0" borderId="6" xfId="0" applyFont="1" applyFill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172" fontId="21" fillId="0" borderId="0" xfId="0" applyNumberFormat="1" applyFont="1" applyBorder="1"/>
    <xf numFmtId="178" fontId="14" fillId="0" borderId="0" xfId="0" applyNumberFormat="1" applyFont="1" applyFill="1" applyBorder="1" applyAlignment="1">
      <alignment horizontal="left"/>
    </xf>
    <xf numFmtId="172" fontId="14" fillId="0" borderId="0" xfId="0" applyNumberFormat="1" applyFont="1" applyFill="1" applyBorder="1" applyAlignment="1">
      <alignment horizontal="right"/>
    </xf>
    <xf numFmtId="172" fontId="14" fillId="0" borderId="0" xfId="0" applyNumberFormat="1" applyFont="1" applyFill="1" applyBorder="1"/>
    <xf numFmtId="3" fontId="0" fillId="0" borderId="7" xfId="0" applyNumberFormat="1" applyBorder="1"/>
    <xf numFmtId="16" fontId="0" fillId="0" borderId="37" xfId="0" applyNumberFormat="1" applyFill="1" applyBorder="1"/>
    <xf numFmtId="3" fontId="21" fillId="0" borderId="6" xfId="0" applyNumberFormat="1" applyFont="1" applyFill="1" applyBorder="1" applyAlignment="1">
      <alignment horizontal="right"/>
    </xf>
    <xf numFmtId="174" fontId="0" fillId="0" borderId="6" xfId="0" applyNumberFormat="1" applyFill="1" applyBorder="1"/>
    <xf numFmtId="174" fontId="21" fillId="2" borderId="1" xfId="0" applyNumberFormat="1" applyFont="1" applyFill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173" fontId="14" fillId="8" borderId="35" xfId="0" applyNumberFormat="1" applyFont="1" applyFill="1" applyBorder="1" applyAlignment="1">
      <alignment horizontal="left"/>
    </xf>
    <xf numFmtId="0" fontId="0" fillId="8" borderId="31" xfId="0" applyFill="1" applyBorder="1"/>
    <xf numFmtId="173" fontId="14" fillId="8" borderId="4" xfId="0" applyNumberFormat="1" applyFont="1" applyFill="1" applyBorder="1" applyAlignment="1">
      <alignment horizontal="left"/>
    </xf>
    <xf numFmtId="173" fontId="14" fillId="8" borderId="28" xfId="0" applyNumberFormat="1" applyFont="1" applyFill="1" applyBorder="1" applyAlignment="1">
      <alignment horizontal="left"/>
    </xf>
    <xf numFmtId="173" fontId="14" fillId="8" borderId="31" xfId="0" applyNumberFormat="1" applyFont="1" applyFill="1" applyBorder="1" applyAlignment="1">
      <alignment horizontal="left"/>
    </xf>
    <xf numFmtId="0" fontId="0" fillId="8" borderId="35" xfId="0" applyFill="1" applyBorder="1"/>
    <xf numFmtId="173" fontId="14" fillId="8" borderId="14" xfId="0" applyNumberFormat="1" applyFont="1" applyFill="1" applyBorder="1" applyAlignment="1">
      <alignment horizontal="left"/>
    </xf>
    <xf numFmtId="0" fontId="0" fillId="8" borderId="14" xfId="0" applyFill="1" applyBorder="1"/>
    <xf numFmtId="0" fontId="0" fillId="8" borderId="8" xfId="0" applyFill="1" applyBorder="1"/>
    <xf numFmtId="0" fontId="0" fillId="8" borderId="28" xfId="0" applyFill="1" applyBorder="1"/>
    <xf numFmtId="14" fontId="0" fillId="0" borderId="23" xfId="0" applyNumberFormat="1" applyFill="1" applyBorder="1"/>
    <xf numFmtId="0" fontId="9" fillId="17" borderId="52" xfId="0" applyFont="1" applyFill="1" applyBorder="1" applyAlignment="1">
      <alignment horizontal="center"/>
    </xf>
    <xf numFmtId="179" fontId="14" fillId="0" borderId="22" xfId="0" applyNumberFormat="1" applyFont="1" applyBorder="1" applyAlignment="1">
      <alignment horizontal="center"/>
    </xf>
    <xf numFmtId="0" fontId="0" fillId="0" borderId="43" xfId="0" applyBorder="1"/>
    <xf numFmtId="3" fontId="1" fillId="2" borderId="1" xfId="0" applyNumberFormat="1" applyFont="1" applyFill="1" applyBorder="1"/>
    <xf numFmtId="174" fontId="9" fillId="2" borderId="1" xfId="0" applyNumberFormat="1" applyFont="1" applyFill="1" applyBorder="1" applyAlignment="1">
      <alignment horizontal="left"/>
    </xf>
    <xf numFmtId="174" fontId="34" fillId="2" borderId="1" xfId="0" applyNumberFormat="1" applyFont="1" applyFill="1" applyBorder="1" applyAlignment="1">
      <alignment horizontal="left"/>
    </xf>
    <xf numFmtId="3" fontId="12" fillId="0" borderId="1" xfId="0" applyNumberFormat="1" applyFont="1" applyFill="1" applyBorder="1"/>
    <xf numFmtId="174" fontId="21" fillId="2" borderId="3" xfId="0" applyNumberFormat="1" applyFont="1" applyFill="1" applyBorder="1" applyAlignment="1">
      <alignment horizontal="left"/>
    </xf>
    <xf numFmtId="173" fontId="14" fillId="2" borderId="28" xfId="0" applyNumberFormat="1" applyFont="1" applyFill="1" applyBorder="1" applyAlignment="1">
      <alignment horizontal="left"/>
    </xf>
    <xf numFmtId="173" fontId="14" fillId="2" borderId="31" xfId="0" applyNumberFormat="1" applyFont="1" applyFill="1" applyBorder="1" applyAlignment="1">
      <alignment horizontal="left"/>
    </xf>
    <xf numFmtId="0" fontId="0" fillId="2" borderId="35" xfId="0" applyFill="1" applyBorder="1"/>
    <xf numFmtId="0" fontId="14" fillId="0" borderId="0" xfId="0" applyFont="1" applyFill="1" applyBorder="1"/>
    <xf numFmtId="0" fontId="45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14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72" fontId="27" fillId="0" borderId="0" xfId="0" applyNumberFormat="1" applyFont="1" applyBorder="1" applyAlignment="1">
      <alignment horizontal="center"/>
    </xf>
    <xf numFmtId="175" fontId="27" fillId="0" borderId="0" xfId="0" applyNumberFormat="1" applyFont="1" applyBorder="1" applyAlignment="1">
      <alignment horizontal="center"/>
    </xf>
    <xf numFmtId="172" fontId="45" fillId="0" borderId="0" xfId="0" applyNumberFormat="1" applyFont="1" applyBorder="1" applyAlignment="1">
      <alignment horizontal="center"/>
    </xf>
    <xf numFmtId="175" fontId="45" fillId="0" borderId="0" xfId="0" applyNumberFormat="1" applyFont="1" applyBorder="1" applyAlignment="1">
      <alignment horizontal="center"/>
    </xf>
    <xf numFmtId="172" fontId="14" fillId="2" borderId="31" xfId="0" applyNumberFormat="1" applyFont="1" applyFill="1" applyBorder="1" applyAlignment="1">
      <alignment horizontal="left"/>
    </xf>
    <xf numFmtId="173" fontId="14" fillId="2" borderId="35" xfId="0" applyNumberFormat="1" applyFont="1" applyFill="1" applyBorder="1" applyAlignment="1">
      <alignment horizontal="left"/>
    </xf>
    <xf numFmtId="0" fontId="0" fillId="0" borderId="42" xfId="0" applyBorder="1"/>
    <xf numFmtId="173" fontId="66" fillId="32" borderId="4" xfId="0" applyNumberFormat="1" applyFont="1" applyFill="1" applyBorder="1" applyAlignment="1">
      <alignment horizontal="left"/>
    </xf>
    <xf numFmtId="172" fontId="0" fillId="0" borderId="0" xfId="0" applyNumberFormat="1" applyAlignment="1">
      <alignment horizontal="left"/>
    </xf>
    <xf numFmtId="43" fontId="60" fillId="0" borderId="0" xfId="0" applyNumberFormat="1" applyFont="1"/>
    <xf numFmtId="169" fontId="0" fillId="0" borderId="0" xfId="0" applyNumberFormat="1"/>
    <xf numFmtId="2" fontId="60" fillId="0" borderId="0" xfId="0" applyNumberFormat="1" applyFont="1"/>
    <xf numFmtId="0" fontId="37" fillId="2" borderId="42" xfId="0" applyFont="1" applyFill="1" applyBorder="1" applyAlignment="1">
      <alignment horizontal="left"/>
    </xf>
    <xf numFmtId="0" fontId="37" fillId="8" borderId="47" xfId="0" applyFont="1" applyFill="1" applyBorder="1" applyAlignment="1">
      <alignment horizontal="left"/>
    </xf>
    <xf numFmtId="0" fontId="68" fillId="33" borderId="52" xfId="0" applyFont="1" applyFill="1" applyBorder="1" applyAlignment="1">
      <alignment horizontal="center"/>
    </xf>
    <xf numFmtId="0" fontId="68" fillId="33" borderId="20" xfId="0" applyFont="1" applyFill="1" applyBorder="1"/>
    <xf numFmtId="0" fontId="10" fillId="0" borderId="32" xfId="0" applyFont="1" applyBorder="1"/>
    <xf numFmtId="0" fontId="37" fillId="2" borderId="22" xfId="0" applyFont="1" applyFill="1" applyBorder="1" applyAlignment="1">
      <alignment horizontal="left"/>
    </xf>
    <xf numFmtId="0" fontId="37" fillId="2" borderId="41" xfId="0" applyFont="1" applyFill="1" applyBorder="1" applyAlignment="1">
      <alignment horizontal="left"/>
    </xf>
    <xf numFmtId="0" fontId="37" fillId="19" borderId="47" xfId="0" applyFont="1" applyFill="1" applyBorder="1" applyAlignment="1">
      <alignment horizontal="left"/>
    </xf>
    <xf numFmtId="0" fontId="37" fillId="19" borderId="49" xfId="0" applyFont="1" applyFill="1" applyBorder="1" applyAlignment="1">
      <alignment horizontal="left"/>
    </xf>
    <xf numFmtId="14" fontId="1" fillId="0" borderId="32" xfId="0" applyNumberFormat="1" applyFont="1" applyBorder="1"/>
    <xf numFmtId="179" fontId="14" fillId="8" borderId="24" xfId="0" applyNumberFormat="1" applyFont="1" applyFill="1" applyBorder="1" applyAlignment="1">
      <alignment horizontal="center"/>
    </xf>
    <xf numFmtId="0" fontId="0" fillId="8" borderId="22" xfId="0" applyFill="1" applyBorder="1"/>
    <xf numFmtId="179" fontId="14" fillId="8" borderId="22" xfId="0" applyNumberFormat="1" applyFont="1" applyFill="1" applyBorder="1" applyAlignment="1">
      <alignment horizontal="center"/>
    </xf>
    <xf numFmtId="0" fontId="69" fillId="4" borderId="32" xfId="0" applyFont="1" applyFill="1" applyBorder="1"/>
    <xf numFmtId="174" fontId="21" fillId="0" borderId="1" xfId="0" applyNumberFormat="1" applyFont="1" applyFill="1" applyBorder="1" applyAlignment="1">
      <alignment horizontal="left"/>
    </xf>
    <xf numFmtId="174" fontId="9" fillId="0" borderId="1" xfId="0" applyNumberFormat="1" applyFont="1" applyFill="1" applyBorder="1" applyAlignment="1">
      <alignment horizontal="left"/>
    </xf>
    <xf numFmtId="174" fontId="21" fillId="0" borderId="3" xfId="0" applyNumberFormat="1" applyFont="1" applyFill="1" applyBorder="1" applyAlignment="1">
      <alignment horizontal="left"/>
    </xf>
    <xf numFmtId="3" fontId="56" fillId="0" borderId="1" xfId="0" applyNumberFormat="1" applyFont="1" applyFill="1" applyBorder="1" applyAlignment="1">
      <alignment horizontal="left"/>
    </xf>
    <xf numFmtId="14" fontId="33" fillId="6" borderId="32" xfId="0" applyNumberFormat="1" applyFont="1" applyFill="1" applyBorder="1" applyAlignment="1">
      <alignment horizontal="left"/>
    </xf>
    <xf numFmtId="14" fontId="33" fillId="22" borderId="32" xfId="0" applyNumberFormat="1" applyFont="1" applyFill="1" applyBorder="1" applyAlignment="1">
      <alignment horizontal="left"/>
    </xf>
    <xf numFmtId="14" fontId="33" fillId="19" borderId="32" xfId="0" applyNumberFormat="1" applyFont="1" applyFill="1" applyBorder="1" applyAlignment="1">
      <alignment horizontal="left"/>
    </xf>
    <xf numFmtId="179" fontId="14" fillId="4" borderId="22" xfId="0" applyNumberFormat="1" applyFont="1" applyFill="1" applyBorder="1" applyAlignment="1">
      <alignment horizontal="center"/>
    </xf>
    <xf numFmtId="179" fontId="14" fillId="2" borderId="22" xfId="0" applyNumberFormat="1" applyFont="1" applyFill="1" applyBorder="1" applyAlignment="1">
      <alignment horizontal="center"/>
    </xf>
    <xf numFmtId="0" fontId="0" fillId="2" borderId="22" xfId="0" applyFill="1" applyBorder="1"/>
    <xf numFmtId="172" fontId="34" fillId="0" borderId="32" xfId="0" applyNumberFormat="1" applyFont="1" applyFill="1" applyBorder="1" applyAlignment="1">
      <alignment horizontal="center"/>
    </xf>
    <xf numFmtId="172" fontId="34" fillId="0" borderId="32" xfId="0" applyNumberFormat="1" applyFont="1" applyBorder="1" applyAlignment="1">
      <alignment horizontal="center"/>
    </xf>
    <xf numFmtId="172" fontId="14" fillId="0" borderId="0" xfId="0" applyNumberFormat="1" applyFont="1" applyBorder="1" applyAlignment="1">
      <alignment horizontal="center"/>
    </xf>
    <xf numFmtId="14" fontId="33" fillId="12" borderId="32" xfId="0" applyNumberFormat="1" applyFont="1" applyFill="1" applyBorder="1" applyAlignment="1">
      <alignment horizontal="left"/>
    </xf>
    <xf numFmtId="0" fontId="24" fillId="0" borderId="0" xfId="0" applyFont="1"/>
    <xf numFmtId="172" fontId="1" fillId="0" borderId="1" xfId="0" applyNumberFormat="1" applyFont="1" applyFill="1" applyBorder="1" applyAlignment="1">
      <alignment horizontal="center"/>
    </xf>
    <xf numFmtId="0" fontId="44" fillId="2" borderId="38" xfId="0" applyFont="1" applyFill="1" applyBorder="1"/>
    <xf numFmtId="0" fontId="44" fillId="2" borderId="39" xfId="0" applyFont="1" applyFill="1" applyBorder="1"/>
    <xf numFmtId="172" fontId="34" fillId="0" borderId="0" xfId="0" applyNumberFormat="1" applyFont="1" applyAlignment="1">
      <alignment horizontal="center"/>
    </xf>
    <xf numFmtId="0" fontId="0" fillId="2" borderId="41" xfId="0" applyFill="1" applyBorder="1"/>
    <xf numFmtId="179" fontId="14" fillId="2" borderId="24" xfId="0" applyNumberFormat="1" applyFont="1" applyFill="1" applyBorder="1" applyAlignment="1">
      <alignment horizontal="center"/>
    </xf>
    <xf numFmtId="0" fontId="14" fillId="0" borderId="32" xfId="0" applyFont="1" applyBorder="1"/>
    <xf numFmtId="179" fontId="14" fillId="2" borderId="49" xfId="0" applyNumberFormat="1" applyFont="1" applyFill="1" applyBorder="1" applyAlignment="1">
      <alignment horizontal="center"/>
    </xf>
    <xf numFmtId="0" fontId="70" fillId="34" borderId="20" xfId="0" applyFont="1" applyFill="1" applyBorder="1"/>
    <xf numFmtId="179" fontId="56" fillId="2" borderId="22" xfId="0" applyNumberFormat="1" applyFont="1" applyFill="1" applyBorder="1" applyAlignment="1">
      <alignment horizontal="center"/>
    </xf>
    <xf numFmtId="0" fontId="0" fillId="2" borderId="56" xfId="0" applyFill="1" applyBorder="1"/>
    <xf numFmtId="0" fontId="9" fillId="2" borderId="39" xfId="0" applyFont="1" applyFill="1" applyBorder="1"/>
    <xf numFmtId="0" fontId="9" fillId="0" borderId="39" xfId="0" applyFont="1" applyBorder="1"/>
    <xf numFmtId="0" fontId="10" fillId="2" borderId="41" xfId="0" applyFont="1" applyFill="1" applyBorder="1"/>
    <xf numFmtId="0" fontId="45" fillId="4" borderId="18" xfId="0" applyFont="1" applyFill="1" applyBorder="1"/>
    <xf numFmtId="0" fontId="0" fillId="2" borderId="43" xfId="0" applyFill="1" applyBorder="1"/>
    <xf numFmtId="179" fontId="14" fillId="2" borderId="37" xfId="0" applyNumberFormat="1" applyFont="1" applyFill="1" applyBorder="1" applyAlignment="1">
      <alignment horizontal="center"/>
    </xf>
    <xf numFmtId="0" fontId="0" fillId="2" borderId="37" xfId="0" applyFill="1" applyBorder="1"/>
    <xf numFmtId="0" fontId="44" fillId="2" borderId="28" xfId="0" applyFont="1" applyFill="1" applyBorder="1"/>
    <xf numFmtId="0" fontId="44" fillId="2" borderId="31" xfId="0" applyFont="1" applyFill="1" applyBorder="1"/>
    <xf numFmtId="3" fontId="21" fillId="2" borderId="6" xfId="0" applyNumberFormat="1" applyFont="1" applyFill="1" applyBorder="1" applyAlignment="1">
      <alignment horizontal="right"/>
    </xf>
    <xf numFmtId="3" fontId="12" fillId="2" borderId="1" xfId="0" applyNumberFormat="1" applyFont="1" applyFill="1" applyBorder="1"/>
    <xf numFmtId="3" fontId="22" fillId="2" borderId="3" xfId="0" applyNumberFormat="1" applyFont="1" applyFill="1" applyBorder="1" applyAlignment="1">
      <alignment horizontal="right"/>
    </xf>
    <xf numFmtId="174" fontId="1" fillId="2" borderId="1" xfId="0" applyNumberFormat="1" applyFont="1" applyFill="1" applyBorder="1"/>
    <xf numFmtId="3" fontId="64" fillId="2" borderId="1" xfId="0" applyNumberFormat="1" applyFont="1" applyFill="1" applyBorder="1"/>
    <xf numFmtId="3" fontId="56" fillId="0" borderId="28" xfId="0" applyNumberFormat="1" applyFont="1" applyFill="1" applyBorder="1"/>
    <xf numFmtId="0" fontId="56" fillId="0" borderId="29" xfId="0" applyFont="1" applyFill="1" applyBorder="1"/>
    <xf numFmtId="0" fontId="56" fillId="0" borderId="30" xfId="0" applyFont="1" applyFill="1" applyBorder="1"/>
    <xf numFmtId="172" fontId="56" fillId="0" borderId="35" xfId="0" applyNumberFormat="1" applyFont="1" applyFill="1" applyBorder="1"/>
    <xf numFmtId="0" fontId="56" fillId="0" borderId="7" xfId="0" applyFont="1" applyFill="1" applyBorder="1"/>
    <xf numFmtId="0" fontId="56" fillId="0" borderId="36" xfId="0" applyFont="1" applyFill="1" applyBorder="1"/>
    <xf numFmtId="3" fontId="56" fillId="0" borderId="0" xfId="0" applyNumberFormat="1" applyFont="1" applyFill="1" applyBorder="1"/>
    <xf numFmtId="172" fontId="56" fillId="0" borderId="0" xfId="0" applyNumberFormat="1" applyFont="1" applyFill="1" applyBorder="1"/>
    <xf numFmtId="14" fontId="33" fillId="0" borderId="32" xfId="0" applyNumberFormat="1" applyFont="1" applyFill="1" applyBorder="1" applyAlignment="1">
      <alignment horizontal="left"/>
    </xf>
    <xf numFmtId="14" fontId="33" fillId="0" borderId="0" xfId="0" applyNumberFormat="1" applyFont="1" applyFill="1" applyBorder="1" applyAlignment="1">
      <alignment horizontal="left"/>
    </xf>
    <xf numFmtId="0" fontId="21" fillId="4" borderId="39" xfId="0" applyFont="1" applyFill="1" applyBorder="1"/>
    <xf numFmtId="0" fontId="73" fillId="4" borderId="32" xfId="0" applyFont="1" applyFill="1" applyBorder="1"/>
    <xf numFmtId="0" fontId="21" fillId="2" borderId="35" xfId="0" applyFont="1" applyFill="1" applyBorder="1"/>
    <xf numFmtId="0" fontId="21" fillId="2" borderId="40" xfId="0" applyFont="1" applyFill="1" applyBorder="1"/>
    <xf numFmtId="0" fontId="24" fillId="2" borderId="22" xfId="0" applyFont="1" applyFill="1" applyBorder="1"/>
    <xf numFmtId="174" fontId="1" fillId="0" borderId="11" xfId="0" applyNumberFormat="1" applyFont="1" applyFill="1" applyBorder="1"/>
    <xf numFmtId="3" fontId="22" fillId="0" borderId="11" xfId="0" applyNumberFormat="1" applyFont="1" applyFill="1" applyBorder="1"/>
    <xf numFmtId="3" fontId="22" fillId="0" borderId="13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left"/>
    </xf>
    <xf numFmtId="3" fontId="56" fillId="0" borderId="3" xfId="0" applyNumberFormat="1" applyFont="1" applyFill="1" applyBorder="1"/>
    <xf numFmtId="3" fontId="56" fillId="0" borderId="3" xfId="0" applyNumberFormat="1" applyFont="1" applyFill="1" applyBorder="1" applyAlignment="1">
      <alignment horizontal="right"/>
    </xf>
    <xf numFmtId="0" fontId="44" fillId="0" borderId="1" xfId="0" applyFont="1" applyBorder="1" applyAlignment="1">
      <alignment horizontal="center"/>
    </xf>
    <xf numFmtId="172" fontId="1" fillId="0" borderId="1" xfId="0" applyNumberFormat="1" applyFont="1" applyBorder="1"/>
    <xf numFmtId="0" fontId="21" fillId="0" borderId="1" xfId="0" applyFont="1" applyBorder="1"/>
    <xf numFmtId="3" fontId="21" fillId="0" borderId="1" xfId="0" applyNumberFormat="1" applyFont="1" applyBorder="1" applyAlignment="1">
      <alignment horizontal="center"/>
    </xf>
    <xf numFmtId="16" fontId="21" fillId="0" borderId="1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72" fontId="0" fillId="0" borderId="3" xfId="0" applyNumberFormat="1" applyBorder="1"/>
    <xf numFmtId="172" fontId="21" fillId="0" borderId="79" xfId="0" applyNumberFormat="1" applyFont="1" applyBorder="1"/>
    <xf numFmtId="0" fontId="14" fillId="0" borderId="15" xfId="0" applyFont="1" applyFill="1" applyBorder="1" applyAlignment="1">
      <alignment horizontal="left"/>
    </xf>
    <xf numFmtId="174" fontId="14" fillId="0" borderId="15" xfId="0" applyNumberFormat="1" applyFont="1" applyFill="1" applyBorder="1" applyAlignment="1">
      <alignment horizontal="center"/>
    </xf>
    <xf numFmtId="172" fontId="14" fillId="0" borderId="15" xfId="0" applyNumberFormat="1" applyFont="1" applyFill="1" applyBorder="1" applyAlignment="1">
      <alignment horizontal="center"/>
    </xf>
    <xf numFmtId="0" fontId="0" fillId="0" borderId="55" xfId="0" applyBorder="1"/>
    <xf numFmtId="172" fontId="1" fillId="0" borderId="7" xfId="0" applyNumberFormat="1" applyFont="1" applyBorder="1"/>
    <xf numFmtId="0" fontId="57" fillId="23" borderId="1" xfId="0" applyFont="1" applyFill="1" applyBorder="1" applyAlignment="1">
      <alignment wrapText="1"/>
    </xf>
    <xf numFmtId="0" fontId="14" fillId="0" borderId="32" xfId="0" applyFont="1" applyBorder="1" applyAlignment="1">
      <alignment wrapText="1"/>
    </xf>
    <xf numFmtId="0" fontId="0" fillId="0" borderId="32" xfId="0" applyBorder="1" applyAlignment="1">
      <alignment wrapText="1"/>
    </xf>
    <xf numFmtId="0" fontId="47" fillId="23" borderId="20" xfId="0" applyFont="1" applyFill="1" applyBorder="1" applyAlignment="1">
      <alignment wrapText="1"/>
    </xf>
    <xf numFmtId="0" fontId="0" fillId="2" borderId="49" xfId="0" applyFill="1" applyBorder="1"/>
    <xf numFmtId="0" fontId="24" fillId="0" borderId="0" xfId="0" applyFont="1" applyFill="1"/>
    <xf numFmtId="0" fontId="56" fillId="0" borderId="1" xfId="0" applyFont="1" applyFill="1" applyBorder="1" applyAlignment="1">
      <alignment horizontal="center"/>
    </xf>
    <xf numFmtId="0" fontId="24" fillId="0" borderId="0" xfId="0" applyFont="1" applyFill="1" applyBorder="1"/>
    <xf numFmtId="0" fontId="56" fillId="0" borderId="0" xfId="0" applyFont="1" applyFill="1" applyBorder="1"/>
    <xf numFmtId="0" fontId="0" fillId="2" borderId="47" xfId="0" applyFill="1" applyBorder="1"/>
    <xf numFmtId="0" fontId="47" fillId="8" borderId="1" xfId="0" applyFont="1" applyFill="1" applyBorder="1" applyAlignment="1">
      <alignment horizontal="center"/>
    </xf>
    <xf numFmtId="172" fontId="27" fillId="0" borderId="6" xfId="0" applyNumberFormat="1" applyFont="1" applyFill="1" applyBorder="1" applyAlignment="1">
      <alignment horizontal="right"/>
    </xf>
    <xf numFmtId="172" fontId="27" fillId="0" borderId="1" xfId="0" applyNumberFormat="1" applyFont="1" applyFill="1" applyBorder="1" applyAlignment="1">
      <alignment horizontal="right"/>
    </xf>
    <xf numFmtId="0" fontId="61" fillId="0" borderId="49" xfId="0" applyFont="1" applyFill="1" applyBorder="1"/>
    <xf numFmtId="172" fontId="53" fillId="0" borderId="0" xfId="0" applyNumberFormat="1" applyFont="1" applyAlignment="1">
      <alignment horizontal="left"/>
    </xf>
    <xf numFmtId="169" fontId="53" fillId="0" borderId="0" xfId="0" applyNumberFormat="1" applyFont="1"/>
    <xf numFmtId="0" fontId="61" fillId="0" borderId="22" xfId="0" applyFont="1" applyFill="1" applyBorder="1"/>
    <xf numFmtId="169" fontId="53" fillId="0" borderId="0" xfId="0" applyNumberFormat="1" applyFont="1" applyFill="1"/>
    <xf numFmtId="169" fontId="53" fillId="0" borderId="0" xfId="0" applyNumberFormat="1" applyFont="1" applyFill="1" applyBorder="1"/>
    <xf numFmtId="0" fontId="53" fillId="0" borderId="0" xfId="0" applyFont="1" applyBorder="1"/>
    <xf numFmtId="172" fontId="53" fillId="0" borderId="0" xfId="0" applyNumberFormat="1" applyFont="1"/>
    <xf numFmtId="0" fontId="53" fillId="0" borderId="0" xfId="0" applyFont="1" applyFill="1" applyBorder="1" applyAlignment="1">
      <alignment horizontal="center"/>
    </xf>
    <xf numFmtId="172" fontId="53" fillId="0" borderId="0" xfId="0" applyNumberFormat="1" applyFont="1" applyAlignment="1">
      <alignment horizontal="center"/>
    </xf>
    <xf numFmtId="0" fontId="53" fillId="0" borderId="0" xfId="0" applyFont="1" applyFill="1" applyBorder="1"/>
    <xf numFmtId="172" fontId="53" fillId="0" borderId="0" xfId="0" applyNumberFormat="1" applyFont="1" applyAlignment="1">
      <alignment horizontal="right"/>
    </xf>
    <xf numFmtId="169" fontId="53" fillId="0" borderId="0" xfId="0" applyNumberFormat="1" applyFont="1" applyFill="1" applyBorder="1" applyAlignment="1">
      <alignment horizontal="center"/>
    </xf>
    <xf numFmtId="0" fontId="61" fillId="0" borderId="6" xfId="0" applyFont="1" applyFill="1" applyBorder="1" applyAlignment="1">
      <alignment horizontal="left"/>
    </xf>
    <xf numFmtId="172" fontId="61" fillId="0" borderId="1" xfId="0" applyNumberFormat="1" applyFont="1" applyFill="1" applyBorder="1" applyAlignment="1">
      <alignment horizontal="left"/>
    </xf>
    <xf numFmtId="14" fontId="61" fillId="0" borderId="50" xfId="0" applyNumberFormat="1" applyFont="1" applyFill="1" applyBorder="1" applyAlignment="1">
      <alignment horizontal="left"/>
    </xf>
    <xf numFmtId="0" fontId="61" fillId="0" borderId="1" xfId="0" applyFont="1" applyFill="1" applyBorder="1" applyAlignment="1">
      <alignment horizontal="left"/>
    </xf>
    <xf numFmtId="172" fontId="61" fillId="0" borderId="1" xfId="1" applyNumberFormat="1" applyFont="1" applyFill="1" applyBorder="1" applyAlignment="1">
      <alignment horizontal="left"/>
    </xf>
    <xf numFmtId="14" fontId="61" fillId="0" borderId="23" xfId="0" applyNumberFormat="1" applyFont="1" applyFill="1" applyBorder="1" applyAlignment="1">
      <alignment horizontal="left"/>
    </xf>
    <xf numFmtId="179" fontId="14" fillId="0" borderId="0" xfId="0" applyNumberFormat="1" applyFont="1" applyFill="1" applyBorder="1" applyAlignment="1">
      <alignment horizontal="center"/>
    </xf>
    <xf numFmtId="0" fontId="9" fillId="17" borderId="38" xfId="0" applyFont="1" applyFill="1" applyBorder="1"/>
    <xf numFmtId="0" fontId="34" fillId="0" borderId="32" xfId="0" applyFont="1" applyBorder="1"/>
    <xf numFmtId="0" fontId="10" fillId="4" borderId="22" xfId="0" applyFont="1" applyFill="1" applyBorder="1"/>
    <xf numFmtId="0" fontId="57" fillId="0" borderId="1" xfId="0" applyFont="1" applyBorder="1" applyAlignment="1">
      <alignment wrapText="1"/>
    </xf>
    <xf numFmtId="0" fontId="9" fillId="3" borderId="23" xfId="0" applyFont="1" applyFill="1" applyBorder="1" applyAlignment="1">
      <alignment wrapText="1"/>
    </xf>
    <xf numFmtId="0" fontId="57" fillId="18" borderId="23" xfId="0" applyFont="1" applyFill="1" applyBorder="1" applyAlignment="1">
      <alignment wrapText="1"/>
    </xf>
    <xf numFmtId="0" fontId="21" fillId="0" borderId="3" xfId="0" applyFont="1" applyBorder="1" applyAlignment="1">
      <alignment horizontal="center" wrapText="1"/>
    </xf>
    <xf numFmtId="0" fontId="1" fillId="8" borderId="13" xfId="0" applyFont="1" applyFill="1" applyBorder="1" applyAlignment="1">
      <alignment wrapText="1"/>
    </xf>
    <xf numFmtId="0" fontId="1" fillId="8" borderId="16" xfId="0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8" borderId="15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1" fillId="8" borderId="13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44" fillId="8" borderId="15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wrapText="1"/>
    </xf>
    <xf numFmtId="0" fontId="21" fillId="4" borderId="16" xfId="0" applyFont="1" applyFill="1" applyBorder="1" applyAlignment="1">
      <alignment wrapText="1"/>
    </xf>
    <xf numFmtId="0" fontId="21" fillId="4" borderId="15" xfId="0" applyFont="1" applyFill="1" applyBorder="1" applyAlignment="1">
      <alignment wrapText="1"/>
    </xf>
    <xf numFmtId="0" fontId="49" fillId="19" borderId="11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21" fillId="4" borderId="1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4" fillId="2" borderId="1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44" fillId="2" borderId="15" xfId="0" applyFont="1" applyFill="1" applyBorder="1" applyAlignment="1">
      <alignment wrapText="1"/>
    </xf>
    <xf numFmtId="0" fontId="21" fillId="23" borderId="15" xfId="0" applyFont="1" applyFill="1" applyBorder="1" applyAlignment="1">
      <alignment wrapText="1"/>
    </xf>
    <xf numFmtId="0" fontId="44" fillId="4" borderId="15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1" fillId="23" borderId="0" xfId="0" applyFont="1" applyFill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9" fillId="18" borderId="21" xfId="0" applyFont="1" applyFill="1" applyBorder="1" applyAlignment="1">
      <alignment horizontal="center" wrapText="1"/>
    </xf>
    <xf numFmtId="0" fontId="9" fillId="4" borderId="48" xfId="0" applyFont="1" applyFill="1" applyBorder="1" applyAlignment="1">
      <alignment wrapText="1"/>
    </xf>
    <xf numFmtId="0" fontId="1" fillId="23" borderId="15" xfId="0" applyFont="1" applyFill="1" applyBorder="1" applyAlignment="1">
      <alignment wrapText="1"/>
    </xf>
    <xf numFmtId="0" fontId="14" fillId="23" borderId="15" xfId="0" applyFont="1" applyFill="1" applyBorder="1" applyAlignment="1">
      <alignment wrapText="1"/>
    </xf>
    <xf numFmtId="0" fontId="0" fillId="23" borderId="15" xfId="0" applyFill="1" applyBorder="1" applyAlignment="1">
      <alignment wrapText="1"/>
    </xf>
    <xf numFmtId="0" fontId="0" fillId="0" borderId="13" xfId="0" applyBorder="1" applyAlignment="1">
      <alignment wrapText="1"/>
    </xf>
    <xf numFmtId="0" fontId="44" fillId="4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34" fillId="23" borderId="15" xfId="0" applyFont="1" applyFill="1" applyBorder="1" applyAlignment="1">
      <alignment wrapText="1"/>
    </xf>
    <xf numFmtId="0" fontId="47" fillId="23" borderId="15" xfId="0" applyFont="1" applyFill="1" applyBorder="1" applyAlignment="1">
      <alignment wrapText="1"/>
    </xf>
    <xf numFmtId="20" fontId="47" fillId="23" borderId="15" xfId="0" applyNumberFormat="1" applyFont="1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0" borderId="1" xfId="0" applyBorder="1" applyAlignment="1">
      <alignment wrapText="1"/>
    </xf>
    <xf numFmtId="0" fontId="44" fillId="23" borderId="13" xfId="0" applyFont="1" applyFill="1" applyBorder="1" applyAlignment="1">
      <alignment wrapText="1"/>
    </xf>
    <xf numFmtId="0" fontId="21" fillId="2" borderId="15" xfId="0" applyFont="1" applyFill="1" applyBorder="1" applyAlignment="1">
      <alignment horizontal="center" wrapText="1"/>
    </xf>
    <xf numFmtId="0" fontId="44" fillId="0" borderId="11" xfId="0" applyFont="1" applyFill="1" applyBorder="1" applyAlignment="1">
      <alignment horizontal="center" wrapText="1"/>
    </xf>
    <xf numFmtId="0" fontId="56" fillId="2" borderId="48" xfId="0" applyFont="1" applyFill="1" applyBorder="1" applyAlignment="1">
      <alignment wrapText="1"/>
    </xf>
    <xf numFmtId="0" fontId="44" fillId="0" borderId="15" xfId="0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21" fillId="15" borderId="11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21" fillId="2" borderId="15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4" fillId="2" borderId="13" xfId="0" applyFont="1" applyFill="1" applyBorder="1" applyAlignment="1">
      <alignment wrapText="1"/>
    </xf>
    <xf numFmtId="0" fontId="14" fillId="2" borderId="15" xfId="0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47" fillId="2" borderId="13" xfId="0" applyFont="1" applyFill="1" applyBorder="1" applyAlignment="1">
      <alignment wrapText="1"/>
    </xf>
    <xf numFmtId="0" fontId="34" fillId="4" borderId="15" xfId="0" applyFont="1" applyFill="1" applyBorder="1" applyAlignment="1">
      <alignment wrapText="1"/>
    </xf>
    <xf numFmtId="0" fontId="33" fillId="2" borderId="15" xfId="0" applyFont="1" applyFill="1" applyBorder="1" applyAlignment="1">
      <alignment wrapText="1"/>
    </xf>
    <xf numFmtId="0" fontId="9" fillId="4" borderId="58" xfId="0" applyFont="1" applyFill="1" applyBorder="1" applyAlignment="1">
      <alignment wrapText="1"/>
    </xf>
    <xf numFmtId="0" fontId="9" fillId="4" borderId="32" xfId="0" applyFont="1" applyFill="1" applyBorder="1" applyAlignment="1">
      <alignment wrapText="1"/>
    </xf>
    <xf numFmtId="0" fontId="9" fillId="4" borderId="36" xfId="0" applyFont="1" applyFill="1" applyBorder="1" applyAlignment="1">
      <alignment wrapText="1"/>
    </xf>
    <xf numFmtId="0" fontId="9" fillId="19" borderId="1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41" fillId="2" borderId="36" xfId="0" applyFont="1" applyFill="1" applyBorder="1" applyAlignment="1">
      <alignment horizontal="center" wrapText="1"/>
    </xf>
    <xf numFmtId="0" fontId="56" fillId="2" borderId="15" xfId="0" applyFont="1" applyFill="1" applyBorder="1" applyAlignment="1">
      <alignment wrapText="1"/>
    </xf>
    <xf numFmtId="0" fontId="56" fillId="4" borderId="15" xfId="0" applyFont="1" applyFill="1" applyBorder="1" applyAlignment="1">
      <alignment wrapText="1"/>
    </xf>
    <xf numFmtId="0" fontId="9" fillId="23" borderId="15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29" borderId="15" xfId="0" applyFill="1" applyBorder="1" applyAlignment="1">
      <alignment wrapText="1"/>
    </xf>
    <xf numFmtId="0" fontId="21" fillId="0" borderId="10" xfId="0" applyFont="1" applyBorder="1" applyAlignment="1">
      <alignment horizontal="center" wrapText="1"/>
    </xf>
    <xf numFmtId="0" fontId="14" fillId="2" borderId="17" xfId="0" applyFont="1" applyFill="1" applyBorder="1" applyAlignment="1">
      <alignment wrapText="1"/>
    </xf>
    <xf numFmtId="0" fontId="14" fillId="2" borderId="64" xfId="0" applyFont="1" applyFill="1" applyBorder="1" applyAlignment="1">
      <alignment wrapText="1"/>
    </xf>
    <xf numFmtId="0" fontId="10" fillId="6" borderId="65" xfId="0" applyFont="1" applyFill="1" applyBorder="1" applyAlignment="1">
      <alignment wrapText="1"/>
    </xf>
    <xf numFmtId="0" fontId="10" fillId="6" borderId="66" xfId="0" applyFont="1" applyFill="1" applyBorder="1" applyAlignment="1">
      <alignment wrapText="1"/>
    </xf>
    <xf numFmtId="0" fontId="45" fillId="4" borderId="0" xfId="0" applyFon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9" fillId="4" borderId="9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29" xfId="0" applyFont="1" applyFill="1" applyBorder="1" applyAlignment="1">
      <alignment wrapText="1"/>
    </xf>
    <xf numFmtId="0" fontId="33" fillId="4" borderId="68" xfId="0" applyFont="1" applyFill="1" applyBorder="1" applyAlignment="1">
      <alignment horizontal="left" vertical="center" wrapText="1"/>
    </xf>
    <xf numFmtId="0" fontId="0" fillId="6" borderId="69" xfId="0" applyFill="1" applyBorder="1" applyAlignment="1">
      <alignment wrapText="1"/>
    </xf>
    <xf numFmtId="0" fontId="0" fillId="6" borderId="70" xfId="0" applyFill="1" applyBorder="1" applyAlignment="1">
      <alignment wrapText="1"/>
    </xf>
    <xf numFmtId="0" fontId="21" fillId="2" borderId="30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44" fillId="2" borderId="32" xfId="0" applyFont="1" applyFill="1" applyBorder="1" applyAlignment="1">
      <alignment horizontal="center" wrapText="1"/>
    </xf>
    <xf numFmtId="0" fontId="34" fillId="4" borderId="32" xfId="0" applyFont="1" applyFill="1" applyBorder="1" applyAlignment="1">
      <alignment wrapText="1"/>
    </xf>
    <xf numFmtId="0" fontId="12" fillId="19" borderId="59" xfId="0" applyFont="1" applyFill="1" applyBorder="1" applyAlignment="1">
      <alignment wrapText="1"/>
    </xf>
    <xf numFmtId="0" fontId="34" fillId="2" borderId="32" xfId="0" applyFont="1" applyFill="1" applyBorder="1" applyAlignment="1">
      <alignment wrapText="1"/>
    </xf>
    <xf numFmtId="0" fontId="0" fillId="2" borderId="32" xfId="0" applyFill="1" applyBorder="1" applyAlignment="1">
      <alignment wrapText="1"/>
    </xf>
    <xf numFmtId="0" fontId="0" fillId="2" borderId="71" xfId="0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0" fillId="2" borderId="59" xfId="0" applyFill="1" applyBorder="1" applyAlignment="1">
      <alignment wrapText="1"/>
    </xf>
    <xf numFmtId="0" fontId="14" fillId="2" borderId="59" xfId="0" applyFont="1" applyFill="1" applyBorder="1" applyAlignment="1">
      <alignment wrapText="1"/>
    </xf>
    <xf numFmtId="0" fontId="9" fillId="4" borderId="59" xfId="0" applyFont="1" applyFill="1" applyBorder="1" applyAlignment="1">
      <alignment wrapText="1"/>
    </xf>
    <xf numFmtId="0" fontId="64" fillId="2" borderId="32" xfId="0" applyFont="1" applyFill="1" applyBorder="1" applyAlignment="1">
      <alignment wrapText="1"/>
    </xf>
    <xf numFmtId="0" fontId="0" fillId="2" borderId="36" xfId="0" applyFill="1" applyBorder="1" applyAlignment="1">
      <alignment wrapText="1"/>
    </xf>
    <xf numFmtId="0" fontId="1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4" fillId="2" borderId="32" xfId="0" applyFont="1" applyFill="1" applyBorder="1" applyAlignment="1">
      <alignment wrapText="1"/>
    </xf>
    <xf numFmtId="0" fontId="12" fillId="4" borderId="32" xfId="0" applyFont="1" applyFill="1" applyBorder="1" applyAlignment="1">
      <alignment wrapText="1"/>
    </xf>
    <xf numFmtId="0" fontId="14" fillId="0" borderId="30" xfId="0" applyFont="1" applyBorder="1" applyAlignment="1">
      <alignment wrapText="1"/>
    </xf>
    <xf numFmtId="0" fontId="12" fillId="4" borderId="36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2" borderId="30" xfId="0" applyFont="1" applyFill="1" applyBorder="1" applyAlignment="1">
      <alignment wrapText="1"/>
    </xf>
    <xf numFmtId="0" fontId="14" fillId="19" borderId="32" xfId="0" applyFont="1" applyFill="1" applyBorder="1" applyAlignment="1">
      <alignment wrapText="1"/>
    </xf>
    <xf numFmtId="0" fontId="9" fillId="2" borderId="72" xfId="0" applyFont="1" applyFill="1" applyBorder="1" applyAlignment="1">
      <alignment horizontal="center" wrapText="1"/>
    </xf>
    <xf numFmtId="0" fontId="14" fillId="2" borderId="73" xfId="0" applyFont="1" applyFill="1" applyBorder="1" applyAlignment="1">
      <alignment horizontal="center" wrapText="1"/>
    </xf>
    <xf numFmtId="0" fontId="14" fillId="2" borderId="74" xfId="0" applyFont="1" applyFill="1" applyBorder="1" applyAlignment="1">
      <alignment horizontal="center" wrapText="1"/>
    </xf>
    <xf numFmtId="0" fontId="0" fillId="2" borderId="30" xfId="0" applyFill="1" applyBorder="1" applyAlignment="1">
      <alignment wrapText="1"/>
    </xf>
    <xf numFmtId="0" fontId="14" fillId="2" borderId="36" xfId="0" applyFont="1" applyFill="1" applyBorder="1" applyAlignment="1">
      <alignment wrapText="1"/>
    </xf>
    <xf numFmtId="0" fontId="0" fillId="23" borderId="30" xfId="0" applyFill="1" applyBorder="1" applyAlignment="1">
      <alignment wrapText="1"/>
    </xf>
    <xf numFmtId="0" fontId="0" fillId="23" borderId="3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9" borderId="0" xfId="0" applyFill="1" applyBorder="1" applyAlignment="1">
      <alignment wrapText="1"/>
    </xf>
    <xf numFmtId="0" fontId="9" fillId="17" borderId="21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4" fillId="4" borderId="19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4" fillId="19" borderId="4" xfId="0" applyFon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0" fillId="8" borderId="29" xfId="0" applyFill="1" applyBorder="1" applyAlignment="1">
      <alignment wrapText="1"/>
    </xf>
    <xf numFmtId="0" fontId="14" fillId="8" borderId="30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21" fillId="4" borderId="32" xfId="0" applyFont="1" applyFill="1" applyBorder="1" applyAlignment="1">
      <alignment horizontal="center" wrapText="1"/>
    </xf>
    <xf numFmtId="0" fontId="44" fillId="4" borderId="36" xfId="0" applyFont="1" applyFill="1" applyBorder="1" applyAlignment="1">
      <alignment horizontal="center" wrapText="1"/>
    </xf>
    <xf numFmtId="0" fontId="12" fillId="8" borderId="20" xfId="0" applyFont="1" applyFill="1" applyBorder="1" applyAlignment="1">
      <alignment horizontal="center" wrapText="1"/>
    </xf>
    <xf numFmtId="0" fontId="0" fillId="8" borderId="32" xfId="0" applyFill="1" applyBorder="1" applyAlignment="1">
      <alignment wrapText="1"/>
    </xf>
    <xf numFmtId="0" fontId="0" fillId="8" borderId="36" xfId="0" applyFill="1" applyBorder="1" applyAlignment="1">
      <alignment wrapText="1"/>
    </xf>
    <xf numFmtId="0" fontId="12" fillId="4" borderId="15" xfId="0" applyFont="1" applyFill="1" applyBorder="1" applyAlignment="1">
      <alignment horizontal="left" wrapText="1"/>
    </xf>
    <xf numFmtId="0" fontId="14" fillId="8" borderId="15" xfId="0" applyFont="1" applyFill="1" applyBorder="1" applyAlignment="1">
      <alignment wrapText="1"/>
    </xf>
    <xf numFmtId="0" fontId="14" fillId="8" borderId="0" xfId="0" applyFont="1" applyFill="1" applyAlignment="1">
      <alignment wrapText="1"/>
    </xf>
    <xf numFmtId="0" fontId="14" fillId="8" borderId="16" xfId="0" applyFont="1" applyFill="1" applyBorder="1" applyAlignment="1">
      <alignment wrapText="1"/>
    </xf>
    <xf numFmtId="0" fontId="9" fillId="12" borderId="7" xfId="0" applyFont="1" applyFill="1" applyBorder="1" applyAlignment="1">
      <alignment wrapText="1"/>
    </xf>
    <xf numFmtId="0" fontId="12" fillId="8" borderId="19" xfId="0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12" fillId="8" borderId="20" xfId="0" applyFont="1" applyFill="1" applyBorder="1" applyAlignment="1">
      <alignment wrapText="1"/>
    </xf>
    <xf numFmtId="0" fontId="12" fillId="8" borderId="0" xfId="0" applyFont="1" applyFill="1" applyBorder="1" applyAlignment="1">
      <alignment wrapText="1"/>
    </xf>
    <xf numFmtId="0" fontId="12" fillId="2" borderId="30" xfId="0" applyFont="1" applyFill="1" applyBorder="1" applyAlignment="1">
      <alignment wrapText="1"/>
    </xf>
    <xf numFmtId="0" fontId="9" fillId="19" borderId="20" xfId="0" applyFont="1" applyFill="1" applyBorder="1" applyAlignment="1">
      <alignment horizontal="center" wrapText="1"/>
    </xf>
    <xf numFmtId="0" fontId="14" fillId="4" borderId="73" xfId="0" applyFont="1" applyFill="1" applyBorder="1" applyAlignment="1">
      <alignment horizontal="center" wrapText="1"/>
    </xf>
    <xf numFmtId="0" fontId="14" fillId="4" borderId="77" xfId="0" applyFont="1" applyFill="1" applyBorder="1" applyAlignment="1">
      <alignment horizontal="center" wrapText="1"/>
    </xf>
    <xf numFmtId="0" fontId="47" fillId="2" borderId="40" xfId="0" applyFont="1" applyFill="1" applyBorder="1" applyAlignment="1">
      <alignment horizontal="center" wrapText="1"/>
    </xf>
    <xf numFmtId="0" fontId="57" fillId="2" borderId="20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67" fillId="32" borderId="19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Alignment="1">
      <alignment wrapText="1"/>
    </xf>
    <xf numFmtId="0" fontId="68" fillId="33" borderId="78" xfId="0" applyFont="1" applyFill="1" applyBorder="1" applyAlignment="1">
      <alignment horizontal="center" wrapText="1"/>
    </xf>
    <xf numFmtId="0" fontId="34" fillId="8" borderId="27" xfId="0" applyFont="1" applyFill="1" applyBorder="1" applyAlignment="1">
      <alignment wrapText="1"/>
    </xf>
    <xf numFmtId="0" fontId="14" fillId="8" borderId="23" xfId="0" applyFont="1" applyFill="1" applyBorder="1" applyAlignment="1">
      <alignment wrapText="1"/>
    </xf>
    <xf numFmtId="0" fontId="34" fillId="8" borderId="23" xfId="0" applyFont="1" applyFill="1" applyBorder="1" applyAlignment="1">
      <alignment wrapText="1"/>
    </xf>
    <xf numFmtId="0" fontId="0" fillId="8" borderId="23" xfId="0" applyFill="1" applyBorder="1" applyAlignment="1">
      <alignment wrapText="1"/>
    </xf>
    <xf numFmtId="0" fontId="9" fillId="4" borderId="23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14" fillId="4" borderId="23" xfId="0" applyFont="1" applyFill="1" applyBorder="1" applyAlignment="1">
      <alignment wrapText="1"/>
    </xf>
    <xf numFmtId="0" fontId="34" fillId="4" borderId="23" xfId="0" applyFont="1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47" fillId="2" borderId="23" xfId="0" applyFont="1" applyFill="1" applyBorder="1" applyAlignment="1">
      <alignment wrapText="1"/>
    </xf>
    <xf numFmtId="0" fontId="14" fillId="2" borderId="23" xfId="0" applyFont="1" applyFill="1" applyBorder="1" applyAlignment="1">
      <alignment wrapText="1"/>
    </xf>
    <xf numFmtId="0" fontId="9" fillId="4" borderId="54" xfId="0" applyFont="1" applyFill="1" applyBorder="1" applyAlignment="1">
      <alignment wrapText="1"/>
    </xf>
    <xf numFmtId="0" fontId="21" fillId="19" borderId="30" xfId="0" applyFont="1" applyFill="1" applyBorder="1" applyAlignment="1">
      <alignment horizontal="center" wrapText="1"/>
    </xf>
    <xf numFmtId="0" fontId="1" fillId="19" borderId="32" xfId="0" applyFont="1" applyFill="1" applyBorder="1" applyAlignment="1">
      <alignment horizontal="center" wrapText="1"/>
    </xf>
    <xf numFmtId="0" fontId="44" fillId="19" borderId="32" xfId="0" applyFont="1" applyFill="1" applyBorder="1" applyAlignment="1">
      <alignment horizontal="center" wrapText="1"/>
    </xf>
    <xf numFmtId="0" fontId="12" fillId="4" borderId="50" xfId="0" applyFont="1" applyFill="1" applyBorder="1" applyAlignment="1">
      <alignment wrapText="1"/>
    </xf>
    <xf numFmtId="0" fontId="57" fillId="4" borderId="23" xfId="0" applyFont="1" applyFill="1" applyBorder="1" applyAlignment="1">
      <alignment wrapText="1"/>
    </xf>
    <xf numFmtId="0" fontId="12" fillId="2" borderId="23" xfId="0" applyFont="1" applyFill="1" applyBorder="1" applyAlignment="1">
      <alignment wrapText="1"/>
    </xf>
    <xf numFmtId="0" fontId="9" fillId="19" borderId="23" xfId="0" applyFont="1" applyFill="1" applyBorder="1" applyAlignment="1">
      <alignment wrapText="1"/>
    </xf>
    <xf numFmtId="0" fontId="64" fillId="2" borderId="54" xfId="0" applyFont="1" applyFill="1" applyBorder="1" applyAlignment="1">
      <alignment wrapText="1"/>
    </xf>
    <xf numFmtId="0" fontId="14" fillId="2" borderId="27" xfId="0" applyFont="1" applyFill="1" applyBorder="1" applyAlignment="1">
      <alignment wrapText="1"/>
    </xf>
    <xf numFmtId="0" fontId="71" fillId="34" borderId="20" xfId="0" applyFont="1" applyFill="1" applyBorder="1" applyAlignment="1">
      <alignment wrapText="1"/>
    </xf>
    <xf numFmtId="0" fontId="57" fillId="2" borderId="50" xfId="0" applyFont="1" applyFill="1" applyBorder="1" applyAlignment="1">
      <alignment wrapText="1"/>
    </xf>
    <xf numFmtId="0" fontId="57" fillId="2" borderId="23" xfId="0" applyFont="1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46" xfId="0" applyFill="1" applyBorder="1" applyAlignment="1">
      <alignment wrapText="1"/>
    </xf>
    <xf numFmtId="0" fontId="9" fillId="4" borderId="76" xfId="0" applyFont="1" applyFill="1" applyBorder="1" applyAlignment="1">
      <alignment wrapText="1"/>
    </xf>
    <xf numFmtId="0" fontId="0" fillId="2" borderId="54" xfId="0" applyFill="1" applyBorder="1" applyAlignment="1">
      <alignment wrapText="1"/>
    </xf>
    <xf numFmtId="0" fontId="47" fillId="4" borderId="72" xfId="0" applyFont="1" applyFill="1" applyBorder="1" applyAlignment="1">
      <alignment wrapText="1"/>
    </xf>
    <xf numFmtId="0" fontId="47" fillId="4" borderId="74" xfId="0" applyFont="1" applyFill="1" applyBorder="1" applyAlignment="1">
      <alignment wrapText="1"/>
    </xf>
    <xf numFmtId="0" fontId="9" fillId="3" borderId="50" xfId="0" applyFont="1" applyFill="1" applyBorder="1" applyAlignment="1">
      <alignment wrapText="1"/>
    </xf>
    <xf numFmtId="0" fontId="45" fillId="4" borderId="50" xfId="0" applyFont="1" applyFill="1" applyBorder="1" applyAlignment="1">
      <alignment wrapText="1"/>
    </xf>
    <xf numFmtId="0" fontId="14" fillId="0" borderId="23" xfId="0" applyFont="1" applyBorder="1" applyAlignment="1">
      <alignment wrapText="1"/>
    </xf>
    <xf numFmtId="0" fontId="9" fillId="17" borderId="78" xfId="0" applyFont="1" applyFill="1" applyBorder="1" applyAlignment="1">
      <alignment horizontal="center" wrapText="1"/>
    </xf>
    <xf numFmtId="0" fontId="57" fillId="4" borderId="27" xfId="0" applyFont="1" applyFill="1" applyBorder="1" applyAlignment="1">
      <alignment wrapText="1"/>
    </xf>
    <xf numFmtId="0" fontId="57" fillId="4" borderId="20" xfId="0" applyFont="1" applyFill="1" applyBorder="1" applyAlignment="1">
      <alignment wrapText="1"/>
    </xf>
    <xf numFmtId="0" fontId="0" fillId="2" borderId="50" xfId="0" applyFill="1" applyBorder="1" applyAlignment="1">
      <alignment wrapText="1"/>
    </xf>
    <xf numFmtId="0" fontId="12" fillId="19" borderId="23" xfId="0" applyFont="1" applyFill="1" applyBorder="1" applyAlignment="1">
      <alignment wrapText="1"/>
    </xf>
    <xf numFmtId="0" fontId="9" fillId="2" borderId="72" xfId="0" applyFont="1" applyFill="1" applyBorder="1" applyAlignment="1">
      <alignment wrapText="1"/>
    </xf>
    <xf numFmtId="0" fontId="9" fillId="2" borderId="39" xfId="0" applyFont="1" applyFill="1" applyBorder="1" applyAlignment="1">
      <alignment wrapText="1"/>
    </xf>
    <xf numFmtId="0" fontId="47" fillId="4" borderId="23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0" fontId="61" fillId="4" borderId="23" xfId="0" applyFont="1" applyFill="1" applyBorder="1" applyAlignment="1">
      <alignment wrapText="1"/>
    </xf>
    <xf numFmtId="0" fontId="24" fillId="2" borderId="23" xfId="0" applyFont="1" applyFill="1" applyBorder="1" applyAlignment="1">
      <alignment wrapText="1"/>
    </xf>
    <xf numFmtId="0" fontId="49" fillId="4" borderId="23" xfId="0" applyFont="1" applyFill="1" applyBorder="1" applyAlignment="1">
      <alignment wrapText="1"/>
    </xf>
    <xf numFmtId="0" fontId="34" fillId="2" borderId="23" xfId="0" applyFont="1" applyFill="1" applyBorder="1" applyAlignment="1">
      <alignment wrapText="1"/>
    </xf>
    <xf numFmtId="0" fontId="72" fillId="4" borderId="23" xfId="0" applyFont="1" applyFill="1" applyBorder="1" applyAlignment="1">
      <alignment wrapText="1"/>
    </xf>
    <xf numFmtId="0" fontId="12" fillId="2" borderId="54" xfId="0" applyFont="1" applyFill="1" applyBorder="1" applyAlignment="1">
      <alignment wrapText="1"/>
    </xf>
    <xf numFmtId="0" fontId="45" fillId="4" borderId="21" xfId="0" applyFont="1" applyFill="1" applyBorder="1" applyAlignment="1">
      <alignment wrapText="1"/>
    </xf>
    <xf numFmtId="0" fontId="57" fillId="0" borderId="23" xfId="0" applyFont="1" applyBorder="1" applyAlignment="1">
      <alignment wrapText="1"/>
    </xf>
    <xf numFmtId="0" fontId="9" fillId="18" borderId="23" xfId="0" applyFont="1" applyFill="1" applyBorder="1" applyAlignment="1">
      <alignment wrapText="1"/>
    </xf>
    <xf numFmtId="0" fontId="47" fillId="0" borderId="23" xfId="0" applyFont="1" applyBorder="1" applyAlignment="1">
      <alignment wrapText="1"/>
    </xf>
    <xf numFmtId="0" fontId="57" fillId="0" borderId="23" xfId="0" applyFont="1" applyFill="1" applyBorder="1" applyAlignment="1">
      <alignment wrapText="1"/>
    </xf>
    <xf numFmtId="172" fontId="34" fillId="0" borderId="15" xfId="0" applyNumberFormat="1" applyFont="1" applyFill="1" applyBorder="1" applyAlignment="1">
      <alignment horizontal="center"/>
    </xf>
    <xf numFmtId="174" fontId="47" fillId="4" borderId="1" xfId="0" applyNumberFormat="1" applyFont="1" applyFill="1" applyBorder="1" applyAlignment="1">
      <alignment horizontal="left"/>
    </xf>
    <xf numFmtId="3" fontId="47" fillId="4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3" fontId="14" fillId="0" borderId="3" xfId="0" applyNumberFormat="1" applyFont="1" applyFill="1" applyBorder="1" applyAlignment="1"/>
    <xf numFmtId="3" fontId="14" fillId="0" borderId="1" xfId="0" applyNumberFormat="1" applyFont="1" applyBorder="1" applyAlignment="1"/>
    <xf numFmtId="14" fontId="0" fillId="0" borderId="1" xfId="0" applyNumberFormat="1" applyBorder="1"/>
    <xf numFmtId="3" fontId="0" fillId="0" borderId="1" xfId="0" applyNumberFormat="1" applyBorder="1"/>
    <xf numFmtId="0" fontId="1" fillId="0" borderId="4" xfId="0" applyFont="1" applyBorder="1"/>
    <xf numFmtId="0" fontId="1" fillId="0" borderId="19" xfId="0" applyFont="1" applyBorder="1"/>
    <xf numFmtId="0" fontId="1" fillId="0" borderId="5" xfId="0" applyFont="1" applyBorder="1"/>
    <xf numFmtId="0" fontId="0" fillId="0" borderId="24" xfId="0" applyBorder="1"/>
    <xf numFmtId="0" fontId="0" fillId="0" borderId="26" xfId="0" applyBorder="1"/>
    <xf numFmtId="14" fontId="0" fillId="0" borderId="26" xfId="0" applyNumberFormat="1" applyBorder="1"/>
    <xf numFmtId="0" fontId="0" fillId="0" borderId="27" xfId="0" applyBorder="1"/>
    <xf numFmtId="0" fontId="0" fillId="0" borderId="42" xfId="0" applyFill="1" applyBorder="1"/>
    <xf numFmtId="0" fontId="1" fillId="0" borderId="19" xfId="0" applyFon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4" fontId="0" fillId="0" borderId="44" xfId="0" applyNumberFormat="1" applyBorder="1"/>
    <xf numFmtId="14" fontId="0" fillId="0" borderId="44" xfId="0" applyNumberFormat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4" fontId="45" fillId="0" borderId="0" xfId="0" applyNumberFormat="1" applyFont="1" applyBorder="1" applyAlignment="1">
      <alignment vertical="center" wrapText="1"/>
    </xf>
    <xf numFmtId="3" fontId="0" fillId="0" borderId="44" xfId="0" applyNumberFormat="1" applyBorder="1"/>
    <xf numFmtId="14" fontId="34" fillId="0" borderId="1" xfId="0" applyNumberFormat="1" applyFont="1" applyBorder="1"/>
    <xf numFmtId="14" fontId="34" fillId="0" borderId="23" xfId="0" applyNumberFormat="1" applyFont="1" applyBorder="1"/>
    <xf numFmtId="172" fontId="0" fillId="0" borderId="1" xfId="0" applyNumberFormat="1" applyFont="1" applyBorder="1"/>
    <xf numFmtId="172" fontId="0" fillId="0" borderId="1" xfId="0" applyNumberFormat="1" applyFont="1" applyFill="1" applyBorder="1"/>
    <xf numFmtId="172" fontId="0" fillId="4" borderId="1" xfId="0" applyNumberFormat="1" applyFont="1" applyFill="1" applyBorder="1"/>
    <xf numFmtId="172" fontId="0" fillId="8" borderId="3" xfId="0" applyNumberFormat="1" applyFont="1" applyFill="1" applyBorder="1"/>
    <xf numFmtId="172" fontId="0" fillId="8" borderId="1" xfId="0" applyNumberFormat="1" applyFont="1" applyFill="1" applyBorder="1"/>
    <xf numFmtId="172" fontId="1" fillId="13" borderId="75" xfId="0" applyNumberFormat="1" applyFont="1" applyFill="1" applyBorder="1"/>
    <xf numFmtId="0" fontId="1" fillId="8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3" fontId="1" fillId="8" borderId="3" xfId="0" applyNumberFormat="1" applyFont="1" applyFill="1" applyBorder="1"/>
    <xf numFmtId="180" fontId="0" fillId="0" borderId="0" xfId="0" applyNumberFormat="1"/>
    <xf numFmtId="3" fontId="22" fillId="2" borderId="11" xfId="0" applyNumberFormat="1" applyFont="1" applyFill="1" applyBorder="1"/>
    <xf numFmtId="172" fontId="1" fillId="2" borderId="3" xfId="0" applyNumberFormat="1" applyFont="1" applyFill="1" applyBorder="1" applyAlignment="1">
      <alignment horizontal="center"/>
    </xf>
    <xf numFmtId="172" fontId="9" fillId="0" borderId="0" xfId="0" applyNumberFormat="1" applyFont="1" applyBorder="1" applyAlignment="1"/>
    <xf numFmtId="172" fontId="9" fillId="0" borderId="0" xfId="0" applyNumberFormat="1" applyFont="1" applyFill="1" applyBorder="1" applyAlignment="1"/>
    <xf numFmtId="0" fontId="9" fillId="0" borderId="0" xfId="0" applyFont="1" applyBorder="1" applyAlignment="1"/>
    <xf numFmtId="0" fontId="9" fillId="0" borderId="0" xfId="0" applyFont="1" applyFill="1" applyBorder="1" applyAlignment="1"/>
    <xf numFmtId="172" fontId="61" fillId="2" borderId="1" xfId="0" applyNumberFormat="1" applyFont="1" applyFill="1" applyBorder="1" applyAlignment="1">
      <alignment horizontal="left"/>
    </xf>
    <xf numFmtId="0" fontId="9" fillId="2" borderId="23" xfId="0" applyFont="1" applyFill="1" applyBorder="1" applyAlignment="1">
      <alignment wrapText="1"/>
    </xf>
    <xf numFmtId="172" fontId="61" fillId="2" borderId="1" xfId="1" applyNumberFormat="1" applyFont="1" applyFill="1" applyBorder="1" applyAlignment="1">
      <alignment horizontal="left"/>
    </xf>
    <xf numFmtId="0" fontId="74" fillId="5" borderId="2" xfId="0" applyFont="1" applyFill="1" applyBorder="1"/>
    <xf numFmtId="0" fontId="21" fillId="7" borderId="0" xfId="0" applyFont="1" applyFill="1"/>
    <xf numFmtId="0" fontId="21" fillId="0" borderId="7" xfId="0" applyFont="1" applyBorder="1"/>
    <xf numFmtId="2" fontId="21" fillId="13" borderId="1" xfId="0" applyNumberFormat="1" applyFont="1" applyFill="1" applyBorder="1" applyAlignment="1">
      <alignment horizontal="right"/>
    </xf>
    <xf numFmtId="2" fontId="21" fillId="13" borderId="6" xfId="0" applyNumberFormat="1" applyFont="1" applyFill="1" applyBorder="1"/>
    <xf numFmtId="0" fontId="21" fillId="0" borderId="0" xfId="0" applyFont="1" applyFill="1"/>
    <xf numFmtId="0" fontId="9" fillId="0" borderId="0" xfId="0" applyFont="1" applyFill="1"/>
    <xf numFmtId="0" fontId="21" fillId="30" borderId="20" xfId="0" applyFont="1" applyFill="1" applyBorder="1"/>
    <xf numFmtId="172" fontId="21" fillId="0" borderId="0" xfId="0" applyNumberFormat="1" applyFont="1" applyAlignment="1">
      <alignment horizontal="left"/>
    </xf>
    <xf numFmtId="0" fontId="12" fillId="18" borderId="2" xfId="0" applyFon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166" fontId="34" fillId="18" borderId="41" xfId="0" applyNumberFormat="1" applyFont="1" applyFill="1" applyBorder="1" applyAlignment="1">
      <alignment horizontal="center"/>
    </xf>
    <xf numFmtId="0" fontId="44" fillId="8" borderId="28" xfId="0" applyFont="1" applyFill="1" applyBorder="1"/>
    <xf numFmtId="0" fontId="44" fillId="8" borderId="31" xfId="0" applyFont="1" applyFill="1" applyBorder="1"/>
    <xf numFmtId="0" fontId="21" fillId="8" borderId="35" xfId="0" applyFont="1" applyFill="1" applyBorder="1"/>
    <xf numFmtId="0" fontId="0" fillId="0" borderId="0" xfId="0" applyFont="1" applyFill="1" applyBorder="1"/>
    <xf numFmtId="0" fontId="14" fillId="8" borderId="20" xfId="0" applyFont="1" applyFill="1" applyBorder="1" applyAlignment="1">
      <alignment wrapText="1"/>
    </xf>
    <xf numFmtId="0" fontId="21" fillId="0" borderId="40" xfId="0" applyFont="1" applyFill="1" applyBorder="1"/>
    <xf numFmtId="0" fontId="57" fillId="19" borderId="1" xfId="0" applyFont="1" applyFill="1" applyBorder="1" applyAlignment="1">
      <alignment wrapText="1"/>
    </xf>
    <xf numFmtId="0" fontId="9" fillId="0" borderId="20" xfId="0" applyFont="1" applyBorder="1"/>
    <xf numFmtId="0" fontId="0" fillId="0" borderId="19" xfId="0" applyBorder="1"/>
    <xf numFmtId="0" fontId="0" fillId="0" borderId="5" xfId="0" applyBorder="1"/>
    <xf numFmtId="0" fontId="0" fillId="0" borderId="4" xfId="0" applyBorder="1"/>
    <xf numFmtId="0" fontId="47" fillId="0" borderId="0" xfId="0" applyFont="1"/>
    <xf numFmtId="172" fontId="47" fillId="2" borderId="21" xfId="0" applyNumberFormat="1" applyFont="1" applyFill="1" applyBorder="1" applyAlignment="1">
      <alignment horizontal="center"/>
    </xf>
    <xf numFmtId="0" fontId="47" fillId="3" borderId="5" xfId="0" applyFont="1" applyFill="1" applyBorder="1"/>
    <xf numFmtId="0" fontId="44" fillId="0" borderId="0" xfId="0" applyFont="1"/>
    <xf numFmtId="0" fontId="47" fillId="3" borderId="21" xfId="0" applyFont="1" applyFill="1" applyBorder="1"/>
    <xf numFmtId="172" fontId="0" fillId="0" borderId="2" xfId="0" applyNumberFormat="1" applyFill="1" applyBorder="1" applyAlignment="1">
      <alignment horizontal="center"/>
    </xf>
    <xf numFmtId="0" fontId="47" fillId="4" borderId="32" xfId="0" applyFont="1" applyFill="1" applyBorder="1"/>
    <xf numFmtId="0" fontId="1" fillId="0" borderId="0" xfId="0" applyFont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47" fillId="0" borderId="24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47" fillId="0" borderId="5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56" fillId="0" borderId="28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4" fontId="33" fillId="4" borderId="1" xfId="0" applyNumberFormat="1" applyFont="1" applyFill="1" applyBorder="1"/>
    <xf numFmtId="1" fontId="57" fillId="23" borderId="1" xfId="0" applyNumberFormat="1" applyFont="1" applyFill="1" applyBorder="1" applyAlignment="1">
      <alignment horizontal="center"/>
    </xf>
    <xf numFmtId="164" fontId="57" fillId="23" borderId="1" xfId="0" applyNumberFormat="1" applyFont="1" applyFill="1" applyBorder="1" applyAlignment="1">
      <alignment wrapText="1"/>
    </xf>
    <xf numFmtId="164" fontId="33" fillId="17" borderId="1" xfId="0" applyNumberFormat="1" applyFont="1" applyFill="1" applyBorder="1"/>
    <xf numFmtId="0" fontId="33" fillId="17" borderId="1" xfId="0" applyFont="1" applyFill="1" applyBorder="1" applyAlignment="1">
      <alignment horizontal="center"/>
    </xf>
    <xf numFmtId="179" fontId="14" fillId="2" borderId="1" xfId="0" applyNumberFormat="1" applyFont="1" applyFill="1" applyBorder="1" applyAlignment="1">
      <alignment horizontal="center"/>
    </xf>
    <xf numFmtId="0" fontId="57" fillId="2" borderId="1" xfId="0" applyFont="1" applyFill="1" applyBorder="1" applyAlignment="1">
      <alignment wrapText="1"/>
    </xf>
    <xf numFmtId="0" fontId="47" fillId="2" borderId="1" xfId="0" applyFont="1" applyFill="1" applyBorder="1" applyAlignment="1">
      <alignment wrapText="1"/>
    </xf>
    <xf numFmtId="0" fontId="12" fillId="4" borderId="22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0" fillId="0" borderId="41" xfId="0" applyBorder="1"/>
    <xf numFmtId="14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0" fillId="0" borderId="54" xfId="0" applyBorder="1"/>
    <xf numFmtId="0" fontId="0" fillId="2" borderId="1" xfId="0" applyFill="1" applyBorder="1" applyAlignment="1">
      <alignment wrapText="1"/>
    </xf>
    <xf numFmtId="0" fontId="57" fillId="4" borderId="1" xfId="0" applyFont="1" applyFill="1" applyBorder="1" applyAlignment="1">
      <alignment wrapText="1"/>
    </xf>
    <xf numFmtId="0" fontId="12" fillId="0" borderId="34" xfId="0" applyFont="1" applyFill="1" applyBorder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/>
    </xf>
    <xf numFmtId="0" fontId="12" fillId="23" borderId="37" xfId="0" applyFont="1" applyFill="1" applyBorder="1" applyAlignment="1">
      <alignment horizontal="left" vertical="center"/>
    </xf>
    <xf numFmtId="14" fontId="1" fillId="23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3" borderId="0" xfId="0" applyFont="1" applyFill="1" applyAlignment="1">
      <alignment horizontal="center" vertical="center"/>
    </xf>
    <xf numFmtId="0" fontId="21" fillId="23" borderId="1" xfId="0" applyFont="1" applyFill="1" applyBorder="1" applyAlignment="1">
      <alignment horizontal="center" vertical="center"/>
    </xf>
    <xf numFmtId="0" fontId="12" fillId="35" borderId="37" xfId="0" applyFont="1" applyFill="1" applyBorder="1" applyAlignment="1">
      <alignment horizontal="left" vertical="center"/>
    </xf>
    <xf numFmtId="14" fontId="1" fillId="35" borderId="1" xfId="0" applyNumberFormat="1" applyFont="1" applyFill="1" applyBorder="1" applyAlignment="1">
      <alignment horizontal="center" vertical="center"/>
    </xf>
    <xf numFmtId="0" fontId="1" fillId="35" borderId="1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64" fillId="7" borderId="1" xfId="0" applyFont="1" applyFill="1" applyBorder="1" applyAlignment="1">
      <alignment horizontal="left" vertical="center"/>
    </xf>
    <xf numFmtId="14" fontId="22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34" fillId="0" borderId="28" xfId="0" applyFont="1" applyFill="1" applyBorder="1" applyAlignment="1">
      <alignment horizontal="center"/>
    </xf>
    <xf numFmtId="0" fontId="75" fillId="0" borderId="1" xfId="0" applyFont="1" applyBorder="1"/>
    <xf numFmtId="0" fontId="57" fillId="0" borderId="7" xfId="0" applyFont="1" applyBorder="1"/>
    <xf numFmtId="0" fontId="9" fillId="4" borderId="19" xfId="0" applyFont="1" applyFill="1" applyBorder="1"/>
    <xf numFmtId="0" fontId="22" fillId="2" borderId="1" xfId="0" applyFont="1" applyFill="1" applyBorder="1" applyAlignment="1">
      <alignment horizontal="center" vertical="center"/>
    </xf>
    <xf numFmtId="0" fontId="56" fillId="23" borderId="1" xfId="0" applyFont="1" applyFill="1" applyBorder="1" applyAlignment="1">
      <alignment horizontal="center"/>
    </xf>
    <xf numFmtId="14" fontId="56" fillId="23" borderId="1" xfId="0" applyNumberFormat="1" applyFont="1" applyFill="1" applyBorder="1" applyAlignment="1">
      <alignment horizontal="center"/>
    </xf>
    <xf numFmtId="3" fontId="0" fillId="0" borderId="9" xfId="0" applyNumberFormat="1" applyFill="1" applyBorder="1"/>
    <xf numFmtId="172" fontId="1" fillId="0" borderId="3" xfId="0" applyNumberFormat="1" applyFont="1" applyFill="1" applyBorder="1" applyAlignment="1">
      <alignment horizontal="center"/>
    </xf>
    <xf numFmtId="3" fontId="22" fillId="23" borderId="1" xfId="0" applyNumberFormat="1" applyFont="1" applyFill="1" applyBorder="1"/>
    <xf numFmtId="3" fontId="1" fillId="23" borderId="1" xfId="0" applyNumberFormat="1" applyFont="1" applyFill="1" applyBorder="1"/>
    <xf numFmtId="3" fontId="64" fillId="23" borderId="1" xfId="0" applyNumberFormat="1" applyFont="1" applyFill="1" applyBorder="1"/>
    <xf numFmtId="181" fontId="0" fillId="0" borderId="0" xfId="0" applyNumberFormat="1"/>
    <xf numFmtId="172" fontId="1" fillId="0" borderId="7" xfId="0" applyNumberFormat="1" applyFont="1" applyFill="1" applyBorder="1"/>
    <xf numFmtId="166" fontId="0" fillId="0" borderId="41" xfId="0" applyNumberForma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0" fontId="44" fillId="0" borderId="28" xfId="0" applyFont="1" applyFill="1" applyBorder="1"/>
    <xf numFmtId="0" fontId="44" fillId="0" borderId="31" xfId="0" applyFont="1" applyFill="1" applyBorder="1"/>
    <xf numFmtId="0" fontId="21" fillId="0" borderId="35" xfId="0" applyFont="1" applyFill="1" applyBorder="1"/>
    <xf numFmtId="0" fontId="1" fillId="0" borderId="32" xfId="0" applyFont="1" applyFill="1" applyBorder="1"/>
    <xf numFmtId="0" fontId="14" fillId="0" borderId="8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57" fillId="2" borderId="1" xfId="0" applyFont="1" applyFill="1" applyBorder="1" applyAlignment="1">
      <alignment horizontal="left" vertical="center"/>
    </xf>
    <xf numFmtId="0" fontId="57" fillId="2" borderId="1" xfId="0" applyFont="1" applyFill="1" applyBorder="1" applyAlignment="1">
      <alignment horizontal="left" wrapText="1"/>
    </xf>
    <xf numFmtId="0" fontId="33" fillId="2" borderId="1" xfId="0" applyFont="1" applyFill="1" applyBorder="1" applyAlignment="1">
      <alignment wrapText="1"/>
    </xf>
    <xf numFmtId="0" fontId="61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2" fillId="19" borderId="1" xfId="0" applyFont="1" applyFill="1" applyBorder="1" applyAlignment="1">
      <alignment horizontal="center" vertical="center"/>
    </xf>
    <xf numFmtId="0" fontId="12" fillId="36" borderId="18" xfId="0" applyFont="1" applyFill="1" applyBorder="1" applyAlignment="1">
      <alignment horizontal="left" vertical="center"/>
    </xf>
    <xf numFmtId="14" fontId="1" fillId="36" borderId="1" xfId="0" applyNumberFormat="1" applyFont="1" applyFill="1" applyBorder="1" applyAlignment="1">
      <alignment horizontal="center" vertical="center"/>
    </xf>
    <xf numFmtId="0" fontId="1" fillId="36" borderId="1" xfId="0" applyFont="1" applyFill="1" applyBorder="1" applyAlignment="1">
      <alignment horizontal="center" vertical="center"/>
    </xf>
    <xf numFmtId="0" fontId="21" fillId="36" borderId="1" xfId="0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Border="1"/>
    <xf numFmtId="0" fontId="22" fillId="0" borderId="1" xfId="0" applyFont="1" applyBorder="1"/>
    <xf numFmtId="0" fontId="22" fillId="19" borderId="1" xfId="0" applyFont="1" applyFill="1" applyBorder="1"/>
    <xf numFmtId="172" fontId="56" fillId="0" borderId="32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174" fontId="47" fillId="0" borderId="1" xfId="0" applyNumberFormat="1" applyFont="1" applyFill="1" applyBorder="1" applyAlignment="1">
      <alignment horizontal="left"/>
    </xf>
    <xf numFmtId="3" fontId="47" fillId="0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1" fillId="0" borderId="1" xfId="0" applyFont="1" applyFill="1" applyBorder="1"/>
    <xf numFmtId="0" fontId="14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wrapText="1"/>
    </xf>
    <xf numFmtId="179" fontId="14" fillId="2" borderId="1" xfId="0" applyNumberFormat="1" applyFont="1" applyFill="1" applyBorder="1" applyAlignment="1">
      <alignment horizontal="center" wrapText="1"/>
    </xf>
    <xf numFmtId="0" fontId="21" fillId="0" borderId="39" xfId="0" applyFont="1" applyBorder="1"/>
    <xf numFmtId="0" fontId="47" fillId="2" borderId="1" xfId="0" applyFont="1" applyFill="1" applyBorder="1"/>
    <xf numFmtId="0" fontId="34" fillId="4" borderId="1" xfId="0" applyFont="1" applyFill="1" applyBorder="1" applyAlignment="1">
      <alignment wrapText="1"/>
    </xf>
    <xf numFmtId="0" fontId="34" fillId="4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33" fillId="0" borderId="0" xfId="0" applyFont="1" applyFill="1"/>
    <xf numFmtId="0" fontId="1" fillId="0" borderId="0" xfId="0" applyFont="1" applyFill="1"/>
    <xf numFmtId="179" fontId="14" fillId="2" borderId="3" xfId="0" applyNumberFormat="1" applyFont="1" applyFill="1" applyBorder="1" applyAlignment="1">
      <alignment horizontal="center"/>
    </xf>
    <xf numFmtId="0" fontId="57" fillId="2" borderId="3" xfId="0" applyFont="1" applyFill="1" applyBorder="1" applyAlignment="1">
      <alignment wrapText="1"/>
    </xf>
    <xf numFmtId="179" fontId="14" fillId="2" borderId="43" xfId="0" applyNumberFormat="1" applyFont="1" applyFill="1" applyBorder="1" applyAlignment="1">
      <alignment horizontal="center"/>
    </xf>
    <xf numFmtId="0" fontId="1" fillId="8" borderId="45" xfId="0" applyFont="1" applyFill="1" applyBorder="1"/>
    <xf numFmtId="2" fontId="1" fillId="8" borderId="45" xfId="0" applyNumberFormat="1" applyFont="1" applyFill="1" applyBorder="1"/>
    <xf numFmtId="0" fontId="0" fillId="0" borderId="83" xfId="0" applyBorder="1"/>
    <xf numFmtId="172" fontId="0" fillId="0" borderId="1" xfId="0" applyNumberFormat="1" applyFill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45" fillId="0" borderId="0" xfId="0" applyFont="1"/>
    <xf numFmtId="0" fontId="57" fillId="2" borderId="27" xfId="0" applyFont="1" applyFill="1" applyBorder="1" applyAlignment="1">
      <alignment wrapText="1"/>
    </xf>
    <xf numFmtId="0" fontId="57" fillId="2" borderId="46" xfId="0" applyFont="1" applyFill="1" applyBorder="1" applyAlignment="1">
      <alignment wrapText="1"/>
    </xf>
    <xf numFmtId="179" fontId="14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0" fillId="4" borderId="19" xfId="0" applyFill="1" applyBorder="1"/>
    <xf numFmtId="0" fontId="0" fillId="4" borderId="5" xfId="0" applyFill="1" applyBorder="1"/>
    <xf numFmtId="0" fontId="33" fillId="0" borderId="0" xfId="2"/>
    <xf numFmtId="0" fontId="14" fillId="0" borderId="1" xfId="2" applyFont="1" applyBorder="1"/>
    <xf numFmtId="0" fontId="77" fillId="23" borderId="1" xfId="2" applyFont="1" applyFill="1" applyBorder="1"/>
    <xf numFmtId="15" fontId="77" fillId="23" borderId="1" xfId="2" applyNumberFormat="1" applyFont="1" applyFill="1" applyBorder="1"/>
    <xf numFmtId="182" fontId="77" fillId="23" borderId="1" xfId="3" applyFont="1" applyFill="1" applyBorder="1"/>
    <xf numFmtId="0" fontId="78" fillId="0" borderId="0" xfId="2" applyFont="1"/>
    <xf numFmtId="0" fontId="33" fillId="0" borderId="1" xfId="2" applyBorder="1"/>
    <xf numFmtId="15" fontId="33" fillId="0" borderId="1" xfId="2" applyNumberFormat="1" applyBorder="1"/>
    <xf numFmtId="182" fontId="0" fillId="0" borderId="1" xfId="3" applyFont="1" applyBorder="1"/>
    <xf numFmtId="182" fontId="33" fillId="0" borderId="0" xfId="2" applyNumberFormat="1"/>
    <xf numFmtId="0" fontId="77" fillId="37" borderId="1" xfId="2" applyFont="1" applyFill="1" applyBorder="1"/>
    <xf numFmtId="15" fontId="77" fillId="37" borderId="1" xfId="2" applyNumberFormat="1" applyFont="1" applyFill="1" applyBorder="1"/>
    <xf numFmtId="182" fontId="77" fillId="37" borderId="1" xfId="3" applyFont="1" applyFill="1" applyBorder="1"/>
    <xf numFmtId="0" fontId="22" fillId="4" borderId="1" xfId="0" applyFont="1" applyFill="1" applyBorder="1" applyAlignment="1">
      <alignment horizontal="center" vertical="center"/>
    </xf>
    <xf numFmtId="179" fontId="14" fillId="2" borderId="6" xfId="0" applyNumberFormat="1" applyFont="1" applyFill="1" applyBorder="1" applyAlignment="1">
      <alignment horizontal="center"/>
    </xf>
    <xf numFmtId="3" fontId="56" fillId="2" borderId="3" xfId="0" applyNumberFormat="1" applyFont="1" applyFill="1" applyBorder="1"/>
    <xf numFmtId="0" fontId="12" fillId="10" borderId="49" xfId="0" applyFont="1" applyFill="1" applyBorder="1"/>
    <xf numFmtId="0" fontId="12" fillId="10" borderId="6" xfId="0" applyFont="1" applyFill="1" applyBorder="1"/>
    <xf numFmtId="0" fontId="12" fillId="26" borderId="50" xfId="0" applyFont="1" applyFill="1" applyBorder="1"/>
    <xf numFmtId="49" fontId="9" fillId="0" borderId="19" xfId="0" applyNumberFormat="1" applyFont="1" applyBorder="1"/>
    <xf numFmtId="180" fontId="0" fillId="0" borderId="1" xfId="0" applyNumberFormat="1" applyBorder="1"/>
    <xf numFmtId="179" fontId="14" fillId="4" borderId="84" xfId="0" applyNumberFormat="1" applyFont="1" applyFill="1" applyBorder="1" applyAlignment="1">
      <alignment horizontal="center"/>
    </xf>
    <xf numFmtId="0" fontId="44" fillId="4" borderId="85" xfId="0" applyFont="1" applyFill="1" applyBorder="1" applyAlignment="1">
      <alignment horizontal="center" wrapText="1"/>
    </xf>
    <xf numFmtId="0" fontId="21" fillId="4" borderId="86" xfId="0" applyFont="1" applyFill="1" applyBorder="1" applyAlignment="1">
      <alignment horizontal="center" wrapText="1"/>
    </xf>
    <xf numFmtId="0" fontId="21" fillId="0" borderId="11" xfId="0" applyFont="1" applyBorder="1"/>
    <xf numFmtId="0" fontId="12" fillId="4" borderId="1" xfId="0" applyFont="1" applyFill="1" applyBorder="1" applyAlignment="1">
      <alignment horizontal="left" vertical="center"/>
    </xf>
    <xf numFmtId="0" fontId="44" fillId="0" borderId="11" xfId="0" applyFont="1" applyBorder="1"/>
    <xf numFmtId="0" fontId="47" fillId="23" borderId="1" xfId="2" applyFont="1" applyFill="1" applyBorder="1"/>
    <xf numFmtId="15" fontId="47" fillId="23" borderId="1" xfId="2" applyNumberFormat="1" applyFont="1" applyFill="1" applyBorder="1"/>
    <xf numFmtId="182" fontId="47" fillId="23" borderId="1" xfId="3" applyFont="1" applyFill="1" applyBorder="1"/>
    <xf numFmtId="0" fontId="57" fillId="2" borderId="6" xfId="0" applyFont="1" applyFill="1" applyBorder="1" applyAlignment="1">
      <alignment wrapText="1"/>
    </xf>
    <xf numFmtId="0" fontId="76" fillId="2" borderId="1" xfId="0" applyFont="1" applyFill="1" applyBorder="1" applyAlignment="1">
      <alignment wrapText="1"/>
    </xf>
    <xf numFmtId="0" fontId="80" fillId="0" borderId="0" xfId="0" applyFont="1"/>
    <xf numFmtId="0" fontId="14" fillId="0" borderId="1" xfId="0" applyFont="1" applyBorder="1"/>
    <xf numFmtId="179" fontId="14" fillId="8" borderId="1" xfId="0" applyNumberFormat="1" applyFont="1" applyFill="1" applyBorder="1" applyAlignment="1">
      <alignment horizontal="center"/>
    </xf>
    <xf numFmtId="0" fontId="57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9" fillId="4" borderId="1" xfId="0" applyFont="1" applyFill="1" applyBorder="1"/>
    <xf numFmtId="0" fontId="9" fillId="19" borderId="1" xfId="0" applyFont="1" applyFill="1" applyBorder="1" applyAlignment="1">
      <alignment wrapText="1"/>
    </xf>
    <xf numFmtId="0" fontId="14" fillId="2" borderId="1" xfId="0" applyFont="1" applyFill="1" applyBorder="1"/>
    <xf numFmtId="0" fontId="47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34" fillId="0" borderId="38" xfId="0" applyFont="1" applyFill="1" applyBorder="1" applyAlignment="1">
      <alignment horizontal="left" vertical="center"/>
    </xf>
    <xf numFmtId="0" fontId="47" fillId="0" borderId="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7" fillId="0" borderId="24" xfId="0" applyFont="1" applyFill="1" applyBorder="1" applyAlignment="1">
      <alignment horizontal="left" vertical="center"/>
    </xf>
    <xf numFmtId="0" fontId="28" fillId="0" borderId="0" xfId="0" applyFont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wrapText="1"/>
    </xf>
    <xf numFmtId="0" fontId="34" fillId="4" borderId="88" xfId="0" applyFont="1" applyFill="1" applyBorder="1" applyAlignment="1">
      <alignment wrapText="1"/>
    </xf>
    <xf numFmtId="0" fontId="61" fillId="3" borderId="90" xfId="0" applyFont="1" applyFill="1" applyBorder="1" applyAlignment="1">
      <alignment wrapText="1"/>
    </xf>
    <xf numFmtId="0" fontId="34" fillId="0" borderId="38" xfId="0" applyFont="1" applyFill="1" applyBorder="1"/>
    <xf numFmtId="0" fontId="47" fillId="0" borderId="47" xfId="0" applyFont="1" applyFill="1" applyBorder="1"/>
    <xf numFmtId="0" fontId="12" fillId="0" borderId="0" xfId="0" applyFont="1" applyFill="1" applyBorder="1"/>
    <xf numFmtId="0" fontId="64" fillId="0" borderId="10" xfId="0" applyFont="1" applyFill="1" applyBorder="1" applyAlignment="1">
      <alignment horizontal="left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wrapText="1"/>
    </xf>
    <xf numFmtId="179" fontId="14" fillId="2" borderId="89" xfId="0" applyNumberFormat="1" applyFont="1" applyFill="1" applyBorder="1" applyAlignment="1">
      <alignment horizontal="center"/>
    </xf>
    <xf numFmtId="0" fontId="44" fillId="0" borderId="1" xfId="0" applyFont="1" applyBorder="1"/>
    <xf numFmtId="0" fontId="34" fillId="0" borderId="20" xfId="0" applyFont="1" applyFill="1" applyBorder="1" applyAlignment="1">
      <alignment horizontal="left" vertical="center"/>
    </xf>
    <xf numFmtId="0" fontId="62" fillId="4" borderId="37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2" fillId="2" borderId="22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4" fillId="2" borderId="22" xfId="0" applyFont="1" applyFill="1" applyBorder="1" applyAlignment="1">
      <alignment horizontal="left" vertical="center"/>
    </xf>
    <xf numFmtId="14" fontId="22" fillId="2" borderId="1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/>
    </xf>
    <xf numFmtId="49" fontId="81" fillId="5" borderId="0" xfId="0" applyNumberFormat="1" applyFont="1" applyFill="1" applyBorder="1"/>
    <xf numFmtId="3" fontId="14" fillId="0" borderId="1" xfId="0" applyNumberFormat="1" applyFont="1" applyBorder="1"/>
    <xf numFmtId="172" fontId="21" fillId="0" borderId="7" xfId="0" applyNumberFormat="1" applyFont="1" applyBorder="1"/>
    <xf numFmtId="174" fontId="1" fillId="2" borderId="11" xfId="0" applyNumberFormat="1" applyFont="1" applyFill="1" applyBorder="1"/>
    <xf numFmtId="0" fontId="21" fillId="4" borderId="30" xfId="0" applyFont="1" applyFill="1" applyBorder="1" applyAlignment="1">
      <alignment horizontal="center" wrapText="1"/>
    </xf>
    <xf numFmtId="0" fontId="47" fillId="4" borderId="32" xfId="0" applyFont="1" applyFill="1" applyBorder="1" applyAlignment="1">
      <alignment horizontal="center" wrapText="1"/>
    </xf>
    <xf numFmtId="0" fontId="45" fillId="2" borderId="1" xfId="0" applyFont="1" applyFill="1" applyBorder="1" applyAlignment="1">
      <alignment wrapText="1"/>
    </xf>
    <xf numFmtId="0" fontId="34" fillId="2" borderId="1" xfId="0" applyFont="1" applyFill="1" applyBorder="1" applyAlignment="1">
      <alignment wrapText="1"/>
    </xf>
    <xf numFmtId="49" fontId="43" fillId="17" borderId="26" xfId="0" applyNumberFormat="1" applyFont="1" applyFill="1" applyBorder="1" applyAlignment="1">
      <alignment horizontal="center"/>
    </xf>
    <xf numFmtId="0" fontId="14" fillId="0" borderId="35" xfId="0" applyFont="1" applyFill="1" applyBorder="1" applyAlignment="1">
      <alignment wrapText="1"/>
    </xf>
    <xf numFmtId="0" fontId="1" fillId="0" borderId="30" xfId="0" applyFont="1" applyFill="1" applyBorder="1"/>
    <xf numFmtId="0" fontId="1" fillId="0" borderId="36" xfId="0" applyFont="1" applyFill="1" applyBorder="1"/>
    <xf numFmtId="0" fontId="44" fillId="0" borderId="38" xfId="0" applyFont="1" applyFill="1" applyBorder="1"/>
    <xf numFmtId="0" fontId="44" fillId="0" borderId="39" xfId="0" applyFont="1" applyFill="1" applyBorder="1"/>
    <xf numFmtId="0" fontId="9" fillId="4" borderId="20" xfId="0" applyFont="1" applyFill="1" applyBorder="1" applyAlignment="1">
      <alignment wrapText="1"/>
    </xf>
    <xf numFmtId="0" fontId="57" fillId="8" borderId="3" xfId="0" applyFont="1" applyFill="1" applyBorder="1" applyAlignment="1">
      <alignment wrapText="1"/>
    </xf>
    <xf numFmtId="179" fontId="14" fillId="8" borderId="10" xfId="0" applyNumberFormat="1" applyFont="1" applyFill="1" applyBorder="1" applyAlignment="1">
      <alignment horizontal="center"/>
    </xf>
    <xf numFmtId="0" fontId="56" fillId="0" borderId="1" xfId="0" applyFont="1" applyBorder="1"/>
    <xf numFmtId="0" fontId="9" fillId="0" borderId="22" xfId="0" applyFont="1" applyFill="1" applyBorder="1" applyAlignment="1">
      <alignment horizontal="left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4" fillId="0" borderId="1" xfId="0" applyFont="1" applyFill="1" applyBorder="1" applyAlignment="1">
      <alignment horizontal="left" vertical="center"/>
    </xf>
    <xf numFmtId="0" fontId="64" fillId="0" borderId="1" xfId="0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34" fillId="0" borderId="20" xfId="0" applyFont="1" applyBorder="1"/>
    <xf numFmtId="179" fontId="56" fillId="2" borderId="24" xfId="0" applyNumberFormat="1" applyFont="1" applyFill="1" applyBorder="1" applyAlignment="1">
      <alignment horizontal="center"/>
    </xf>
    <xf numFmtId="0" fontId="64" fillId="2" borderId="27" xfId="0" applyFont="1" applyFill="1" applyBorder="1" applyAlignment="1">
      <alignment wrapText="1"/>
    </xf>
    <xf numFmtId="0" fontId="34" fillId="0" borderId="13" xfId="0" applyFont="1" applyBorder="1"/>
    <xf numFmtId="0" fontId="2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9" fillId="0" borderId="1" xfId="0" applyFont="1" applyBorder="1"/>
    <xf numFmtId="0" fontId="34" fillId="2" borderId="6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179" fontId="14" fillId="0" borderId="10" xfId="0" applyNumberFormat="1" applyFont="1" applyFill="1" applyBorder="1" applyAlignment="1">
      <alignment horizontal="center"/>
    </xf>
    <xf numFmtId="0" fontId="1" fillId="23" borderId="39" xfId="0" applyFont="1" applyFill="1" applyBorder="1" applyAlignment="1">
      <alignment horizontal="center" wrapText="1"/>
    </xf>
    <xf numFmtId="179" fontId="34" fillId="4" borderId="10" xfId="0" applyNumberFormat="1" applyFont="1" applyFill="1" applyBorder="1" applyAlignment="1">
      <alignment horizontal="center" wrapText="1"/>
    </xf>
    <xf numFmtId="0" fontId="0" fillId="0" borderId="10" xfId="0" applyBorder="1"/>
    <xf numFmtId="0" fontId="9" fillId="4" borderId="3" xfId="0" applyFont="1" applyFill="1" applyBorder="1" applyAlignment="1">
      <alignment wrapText="1"/>
    </xf>
    <xf numFmtId="179" fontId="9" fillId="19" borderId="1" xfId="0" applyNumberFormat="1" applyFont="1" applyFill="1" applyBorder="1" applyAlignment="1">
      <alignment horizontal="center"/>
    </xf>
    <xf numFmtId="0" fontId="9" fillId="0" borderId="11" xfId="0" applyFont="1" applyBorder="1"/>
    <xf numFmtId="0" fontId="64" fillId="0" borderId="0" xfId="0" applyFont="1" applyFill="1" applyBorder="1"/>
    <xf numFmtId="166" fontId="21" fillId="4" borderId="41" xfId="0" applyNumberFormat="1" applyFont="1" applyFill="1" applyBorder="1" applyAlignment="1">
      <alignment horizontal="center"/>
    </xf>
    <xf numFmtId="0" fontId="57" fillId="2" borderId="54" xfId="0" applyFont="1" applyFill="1" applyBorder="1" applyAlignment="1">
      <alignment wrapText="1"/>
    </xf>
    <xf numFmtId="179" fontId="14" fillId="2" borderId="72" xfId="0" applyNumberFormat="1" applyFont="1" applyFill="1" applyBorder="1" applyAlignment="1">
      <alignment horizontal="center"/>
    </xf>
    <xf numFmtId="0" fontId="44" fillId="2" borderId="73" xfId="0" applyFont="1" applyFill="1" applyBorder="1" applyAlignment="1">
      <alignment horizontal="center" wrapText="1"/>
    </xf>
    <xf numFmtId="0" fontId="82" fillId="27" borderId="73" xfId="0" applyFont="1" applyFill="1" applyBorder="1" applyAlignment="1">
      <alignment horizontal="center" wrapText="1"/>
    </xf>
    <xf numFmtId="0" fontId="0" fillId="2" borderId="18" xfId="0" applyFill="1" applyBorder="1"/>
    <xf numFmtId="0" fontId="64" fillId="2" borderId="1" xfId="0" applyFont="1" applyFill="1" applyBorder="1" applyAlignment="1">
      <alignment wrapText="1"/>
    </xf>
    <xf numFmtId="0" fontId="1" fillId="0" borderId="6" xfId="0" applyFont="1" applyBorder="1" applyAlignment="1">
      <alignment horizontal="left"/>
    </xf>
    <xf numFmtId="174" fontId="47" fillId="21" borderId="0" xfId="0" applyNumberFormat="1" applyFont="1" applyFill="1" applyBorder="1"/>
    <xf numFmtId="3" fontId="9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79" fontId="14" fillId="8" borderId="6" xfId="0" applyNumberFormat="1" applyFont="1" applyFill="1" applyBorder="1" applyAlignment="1">
      <alignment horizontal="center"/>
    </xf>
    <xf numFmtId="0" fontId="57" fillId="8" borderId="6" xfId="0" applyFont="1" applyFill="1" applyBorder="1" applyAlignment="1">
      <alignment wrapText="1"/>
    </xf>
    <xf numFmtId="0" fontId="0" fillId="8" borderId="0" xfId="0" applyFill="1"/>
    <xf numFmtId="0" fontId="34" fillId="4" borderId="6" xfId="0" applyFont="1" applyFill="1" applyBorder="1"/>
    <xf numFmtId="0" fontId="61" fillId="4" borderId="1" xfId="0" applyFont="1" applyFill="1" applyBorder="1" applyAlignment="1">
      <alignment wrapText="1"/>
    </xf>
    <xf numFmtId="0" fontId="57" fillId="0" borderId="29" xfId="0" applyFont="1" applyBorder="1"/>
    <xf numFmtId="0" fontId="34" fillId="0" borderId="0" xfId="0" applyFont="1" applyFill="1" applyAlignment="1">
      <alignment horizontal="center"/>
    </xf>
    <xf numFmtId="0" fontId="47" fillId="0" borderId="48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47" fillId="0" borderId="91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83" fillId="0" borderId="1" xfId="0" applyFont="1" applyBorder="1" applyAlignment="1">
      <alignment horizontal="center"/>
    </xf>
    <xf numFmtId="0" fontId="0" fillId="8" borderId="1" xfId="0" applyFill="1" applyBorder="1"/>
    <xf numFmtId="0" fontId="47" fillId="8" borderId="1" xfId="0" applyFont="1" applyFill="1" applyBorder="1" applyAlignment="1">
      <alignment wrapText="1"/>
    </xf>
    <xf numFmtId="0" fontId="27" fillId="4" borderId="1" xfId="0" applyFont="1" applyFill="1" applyBorder="1"/>
    <xf numFmtId="0" fontId="57" fillId="4" borderId="11" xfId="0" applyFont="1" applyFill="1" applyBorder="1" applyAlignment="1">
      <alignment wrapText="1"/>
    </xf>
    <xf numFmtId="179" fontId="14" fillId="8" borderId="3" xfId="0" applyNumberFormat="1" applyFont="1" applyFill="1" applyBorder="1" applyAlignment="1">
      <alignment horizontal="center"/>
    </xf>
    <xf numFmtId="0" fontId="0" fillId="8" borderId="3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3" xfId="0" applyBorder="1" applyAlignment="1">
      <alignment wrapText="1"/>
    </xf>
    <xf numFmtId="0" fontId="34" fillId="4" borderId="20" xfId="0" applyFont="1" applyFill="1" applyBorder="1" applyAlignment="1">
      <alignment wrapText="1"/>
    </xf>
    <xf numFmtId="0" fontId="57" fillId="33" borderId="1" xfId="0" applyFont="1" applyFill="1" applyBorder="1" applyAlignment="1">
      <alignment wrapText="1"/>
    </xf>
    <xf numFmtId="180" fontId="0" fillId="0" borderId="11" xfId="0" applyNumberFormat="1" applyBorder="1"/>
    <xf numFmtId="0" fontId="9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center" wrapText="1"/>
    </xf>
    <xf numFmtId="172" fontId="2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68" fillId="0" borderId="0" xfId="0" applyFont="1" applyFill="1" applyBorder="1" applyAlignment="1">
      <alignment horizontal="center"/>
    </xf>
    <xf numFmtId="179" fontId="56" fillId="0" borderId="0" xfId="0" applyNumberFormat="1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left" wrapText="1"/>
    </xf>
    <xf numFmtId="179" fontId="14" fillId="0" borderId="0" xfId="0" applyNumberFormat="1" applyFont="1" applyFill="1" applyBorder="1" applyAlignment="1">
      <alignment horizontal="center" wrapText="1"/>
    </xf>
    <xf numFmtId="179" fontId="9" fillId="0" borderId="0" xfId="0" applyNumberFormat="1" applyFont="1" applyFill="1" applyBorder="1" applyAlignment="1">
      <alignment horizontal="center"/>
    </xf>
    <xf numFmtId="179" fontId="12" fillId="0" borderId="0" xfId="0" applyNumberFormat="1" applyFont="1" applyFill="1" applyBorder="1" applyAlignment="1">
      <alignment horizontal="center"/>
    </xf>
    <xf numFmtId="179" fontId="34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/>
    </xf>
    <xf numFmtId="174" fontId="21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73" fontId="9" fillId="0" borderId="0" xfId="0" applyNumberFormat="1" applyFont="1" applyFill="1" applyBorder="1" applyAlignment="1">
      <alignment horizontal="center"/>
    </xf>
    <xf numFmtId="173" fontId="14" fillId="0" borderId="0" xfId="0" applyNumberFormat="1" applyFont="1" applyFill="1" applyBorder="1" applyAlignment="1">
      <alignment horizontal="center"/>
    </xf>
    <xf numFmtId="173" fontId="66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3" fontId="1" fillId="0" borderId="1" xfId="0" applyNumberFormat="1" applyFont="1" applyFill="1" applyBorder="1" applyAlignment="1">
      <alignment horizontal="center"/>
    </xf>
    <xf numFmtId="179" fontId="14" fillId="33" borderId="10" xfId="0" applyNumberFormat="1" applyFont="1" applyFill="1" applyBorder="1" applyAlignment="1">
      <alignment horizontal="center"/>
    </xf>
    <xf numFmtId="179" fontId="12" fillId="8" borderId="47" xfId="0" applyNumberFormat="1" applyFont="1" applyFill="1" applyBorder="1" applyAlignment="1">
      <alignment horizontal="center"/>
    </xf>
    <xf numFmtId="0" fontId="61" fillId="8" borderId="21" xfId="0" applyFont="1" applyFill="1" applyBorder="1" applyAlignment="1">
      <alignment wrapText="1"/>
    </xf>
    <xf numFmtId="0" fontId="12" fillId="0" borderId="15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0" xfId="0" applyFont="1" applyFill="1" applyAlignment="1">
      <alignment horizontal="left" vertical="center"/>
    </xf>
    <xf numFmtId="172" fontId="0" fillId="8" borderId="1" xfId="0" applyNumberFormat="1" applyFill="1" applyBorder="1"/>
    <xf numFmtId="0" fontId="12" fillId="0" borderId="31" xfId="0" applyFont="1" applyFill="1" applyBorder="1" applyAlignment="1">
      <alignment horizontal="left" vertical="center"/>
    </xf>
    <xf numFmtId="0" fontId="10" fillId="0" borderId="0" xfId="0" applyFont="1"/>
    <xf numFmtId="0" fontId="64" fillId="0" borderId="1" xfId="0" applyFont="1" applyFill="1" applyBorder="1" applyAlignment="1">
      <alignment horizontal="left"/>
    </xf>
    <xf numFmtId="0" fontId="61" fillId="0" borderId="1" xfId="0" applyFont="1" applyFill="1" applyBorder="1"/>
    <xf numFmtId="14" fontId="1" fillId="0" borderId="1" xfId="0" applyNumberFormat="1" applyFont="1" applyBorder="1"/>
    <xf numFmtId="14" fontId="1" fillId="0" borderId="44" xfId="0" applyNumberFormat="1" applyFont="1" applyBorder="1"/>
    <xf numFmtId="0" fontId="44" fillId="0" borderId="51" xfId="0" applyFont="1" applyFill="1" applyBorder="1" applyAlignment="1">
      <alignment horizontal="center"/>
    </xf>
    <xf numFmtId="169" fontId="21" fillId="0" borderId="36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53" xfId="0" applyFont="1" applyBorder="1"/>
    <xf numFmtId="0" fontId="9" fillId="17" borderId="0" xfId="0" applyFont="1" applyFill="1"/>
    <xf numFmtId="172" fontId="1" fillId="0" borderId="0" xfId="0" applyNumberFormat="1" applyFont="1" applyFill="1" applyBorder="1"/>
    <xf numFmtId="0" fontId="14" fillId="0" borderId="32" xfId="0" applyFont="1" applyFill="1" applyBorder="1" applyAlignment="1">
      <alignment horizontal="left"/>
    </xf>
    <xf numFmtId="174" fontId="14" fillId="0" borderId="32" xfId="0" applyNumberFormat="1" applyFont="1" applyFill="1" applyBorder="1" applyAlignment="1">
      <alignment horizontal="center"/>
    </xf>
    <xf numFmtId="172" fontId="14" fillId="0" borderId="32" xfId="0" applyNumberFormat="1" applyFont="1" applyFill="1" applyBorder="1" applyAlignment="1">
      <alignment horizontal="center"/>
    </xf>
    <xf numFmtId="0" fontId="21" fillId="4" borderId="22" xfId="0" applyFont="1" applyFill="1" applyBorder="1"/>
    <xf numFmtId="172" fontId="34" fillId="0" borderId="23" xfId="0" applyNumberFormat="1" applyFont="1" applyFill="1" applyBorder="1" applyAlignment="1">
      <alignment horizontal="center"/>
    </xf>
    <xf numFmtId="172" fontId="0" fillId="0" borderId="54" xfId="0" applyNumberFormat="1" applyBorder="1"/>
    <xf numFmtId="174" fontId="0" fillId="19" borderId="0" xfId="0" applyNumberFormat="1" applyFill="1" applyBorder="1"/>
    <xf numFmtId="0" fontId="22" fillId="4" borderId="37" xfId="0" applyFont="1" applyFill="1" applyBorder="1"/>
    <xf numFmtId="3" fontId="64" fillId="4" borderId="1" xfId="0" applyNumberFormat="1" applyFont="1" applyFill="1" applyBorder="1"/>
    <xf numFmtId="3" fontId="9" fillId="2" borderId="1" xfId="0" applyNumberFormat="1" applyFont="1" applyFill="1" applyBorder="1"/>
    <xf numFmtId="3" fontId="22" fillId="2" borderId="13" xfId="0" applyNumberFormat="1" applyFont="1" applyFill="1" applyBorder="1" applyAlignment="1">
      <alignment horizontal="right"/>
    </xf>
    <xf numFmtId="0" fontId="1" fillId="2" borderId="39" xfId="0" applyFont="1" applyFill="1" applyBorder="1" applyAlignment="1">
      <alignment horizontal="center" wrapText="1"/>
    </xf>
    <xf numFmtId="179" fontId="14" fillId="2" borderId="10" xfId="0" applyNumberFormat="1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 wrapText="1"/>
    </xf>
    <xf numFmtId="0" fontId="44" fillId="2" borderId="40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14" fontId="0" fillId="2" borderId="23" xfId="0" applyNumberFormat="1" applyFill="1" applyBorder="1"/>
    <xf numFmtId="3" fontId="9" fillId="2" borderId="1" xfId="0" applyNumberFormat="1" applyFont="1" applyFill="1" applyBorder="1" applyAlignment="1">
      <alignment horizontal="right"/>
    </xf>
    <xf numFmtId="0" fontId="64" fillId="0" borderId="9" xfId="0" applyFont="1" applyFill="1" applyBorder="1" applyAlignment="1">
      <alignment horizontal="center" vertical="center"/>
    </xf>
    <xf numFmtId="14" fontId="64" fillId="0" borderId="1" xfId="0" applyNumberFormat="1" applyFont="1" applyFill="1" applyBorder="1" applyAlignment="1">
      <alignment horizontal="center"/>
    </xf>
    <xf numFmtId="0" fontId="64" fillId="19" borderId="1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left" vertical="center"/>
    </xf>
    <xf numFmtId="0" fontId="56" fillId="0" borderId="31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174" fontId="44" fillId="0" borderId="1" xfId="0" applyNumberFormat="1" applyFont="1" applyFill="1" applyBorder="1" applyAlignment="1">
      <alignment horizontal="left"/>
    </xf>
    <xf numFmtId="174" fontId="57" fillId="0" borderId="1" xfId="0" applyNumberFormat="1" applyFont="1" applyFill="1" applyBorder="1" applyAlignment="1">
      <alignment horizontal="left"/>
    </xf>
    <xf numFmtId="174" fontId="44" fillId="0" borderId="3" xfId="0" applyNumberFormat="1" applyFont="1" applyFill="1" applyBorder="1" applyAlignment="1">
      <alignment horizontal="left"/>
    </xf>
    <xf numFmtId="174" fontId="57" fillId="4" borderId="1" xfId="0" applyNumberFormat="1" applyFont="1" applyFill="1" applyBorder="1" applyAlignment="1">
      <alignment horizontal="left"/>
    </xf>
    <xf numFmtId="0" fontId="22" fillId="0" borderId="22" xfId="0" applyFont="1" applyFill="1" applyBorder="1" applyAlignment="1">
      <alignment horizontal="left"/>
    </xf>
    <xf numFmtId="0" fontId="22" fillId="2" borderId="22" xfId="0" applyFont="1" applyFill="1" applyBorder="1" applyAlignment="1">
      <alignment horizontal="left"/>
    </xf>
    <xf numFmtId="0" fontId="22" fillId="2" borderId="1" xfId="0" applyFont="1" applyFill="1" applyBorder="1"/>
    <xf numFmtId="2" fontId="22" fillId="2" borderId="1" xfId="0" applyNumberFormat="1" applyFont="1" applyFill="1" applyBorder="1" applyAlignment="1">
      <alignment horizontal="center"/>
    </xf>
    <xf numFmtId="14" fontId="22" fillId="2" borderId="23" xfId="0" applyNumberFormat="1" applyFont="1" applyFill="1" applyBorder="1"/>
    <xf numFmtId="0" fontId="22" fillId="0" borderId="45" xfId="0" applyFont="1" applyFill="1" applyBorder="1"/>
    <xf numFmtId="2" fontId="22" fillId="0" borderId="45" xfId="0" applyNumberFormat="1" applyFont="1" applyFill="1" applyBorder="1"/>
    <xf numFmtId="0" fontId="24" fillId="0" borderId="35" xfId="0" applyFont="1" applyFill="1" applyBorder="1"/>
    <xf numFmtId="0" fontId="24" fillId="0" borderId="83" xfId="0" applyFont="1" applyFill="1" applyBorder="1"/>
    <xf numFmtId="0" fontId="47" fillId="0" borderId="0" xfId="0" applyFont="1" applyFill="1" applyBorder="1" applyAlignment="1">
      <alignment horizontal="left"/>
    </xf>
    <xf numFmtId="0" fontId="34" fillId="0" borderId="1" xfId="0" applyFont="1" applyBorder="1"/>
    <xf numFmtId="0" fontId="0" fillId="0" borderId="11" xfId="0" applyFill="1" applyBorder="1"/>
    <xf numFmtId="0" fontId="57" fillId="2" borderId="0" xfId="0" applyFont="1" applyFill="1" applyAlignment="1">
      <alignment wrapText="1"/>
    </xf>
    <xf numFmtId="174" fontId="44" fillId="2" borderId="1" xfId="0" applyNumberFormat="1" applyFont="1" applyFill="1" applyBorder="1" applyAlignment="1">
      <alignment horizontal="left"/>
    </xf>
    <xf numFmtId="3" fontId="57" fillId="2" borderId="1" xfId="0" applyNumberFormat="1" applyFont="1" applyFill="1" applyBorder="1" applyAlignment="1">
      <alignment horizontal="left"/>
    </xf>
    <xf numFmtId="49" fontId="84" fillId="17" borderId="26" xfId="0" applyNumberFormat="1" applyFont="1" applyFill="1" applyBorder="1" applyAlignment="1">
      <alignment horizontal="center"/>
    </xf>
    <xf numFmtId="0" fontId="34" fillId="0" borderId="93" xfId="0" applyFont="1" applyFill="1" applyBorder="1"/>
    <xf numFmtId="0" fontId="0" fillId="0" borderId="99" xfId="0" applyFill="1" applyBorder="1"/>
    <xf numFmtId="0" fontId="0" fillId="0" borderId="94" xfId="0" applyFill="1" applyBorder="1"/>
    <xf numFmtId="0" fontId="14" fillId="0" borderId="95" xfId="0" applyFont="1" applyFill="1" applyBorder="1"/>
    <xf numFmtId="0" fontId="14" fillId="0" borderId="96" xfId="0" applyFont="1" applyFill="1" applyBorder="1"/>
    <xf numFmtId="0" fontId="14" fillId="0" borderId="97" xfId="0" applyFont="1" applyFill="1" applyBorder="1"/>
    <xf numFmtId="0" fontId="14" fillId="0" borderId="100" xfId="0" applyFont="1" applyFill="1" applyBorder="1"/>
    <xf numFmtId="0" fontId="14" fillId="0" borderId="98" xfId="0" applyFont="1" applyFill="1" applyBorder="1"/>
    <xf numFmtId="0" fontId="21" fillId="2" borderId="40" xfId="0" applyFont="1" applyFill="1" applyBorder="1" applyAlignment="1">
      <alignment wrapText="1"/>
    </xf>
    <xf numFmtId="0" fontId="57" fillId="0" borderId="101" xfId="0" applyFont="1" applyFill="1" applyBorder="1"/>
    <xf numFmtId="166" fontId="57" fillId="0" borderId="102" xfId="0" applyNumberFormat="1" applyFont="1" applyFill="1" applyBorder="1"/>
    <xf numFmtId="0" fontId="9" fillId="18" borderId="93" xfId="0" applyFont="1" applyFill="1" applyBorder="1"/>
    <xf numFmtId="0" fontId="26" fillId="18" borderId="94" xfId="0" applyFont="1" applyFill="1" applyBorder="1"/>
    <xf numFmtId="0" fontId="57" fillId="22" borderId="95" xfId="0" applyFont="1" applyFill="1" applyBorder="1"/>
    <xf numFmtId="0" fontId="85" fillId="22" borderId="96" xfId="0" applyFont="1" applyFill="1" applyBorder="1"/>
    <xf numFmtId="16" fontId="57" fillId="22" borderId="97" xfId="0" applyNumberFormat="1" applyFont="1" applyFill="1" applyBorder="1"/>
    <xf numFmtId="0" fontId="85" fillId="22" borderId="98" xfId="0" applyFont="1" applyFill="1" applyBorder="1"/>
    <xf numFmtId="0" fontId="34" fillId="21" borderId="1" xfId="0" applyFont="1" applyFill="1" applyBorder="1"/>
    <xf numFmtId="166" fontId="34" fillId="4" borderId="41" xfId="0" applyNumberFormat="1" applyFont="1" applyFill="1" applyBorder="1" applyAlignment="1">
      <alignment horizontal="center"/>
    </xf>
    <xf numFmtId="16" fontId="34" fillId="4" borderId="37" xfId="0" applyNumberFormat="1" applyFont="1" applyFill="1" applyBorder="1"/>
    <xf numFmtId="0" fontId="34" fillId="4" borderId="37" xfId="0" applyFont="1" applyFill="1" applyBorder="1"/>
    <xf numFmtId="0" fontId="57" fillId="21" borderId="3" xfId="0" applyFont="1" applyFill="1" applyBorder="1" applyAlignment="1">
      <alignment wrapText="1"/>
    </xf>
    <xf numFmtId="0" fontId="57" fillId="2" borderId="72" xfId="0" applyFont="1" applyFill="1" applyBorder="1" applyAlignment="1">
      <alignment wrapText="1"/>
    </xf>
    <xf numFmtId="0" fontId="57" fillId="2" borderId="77" xfId="0" applyFont="1" applyFill="1" applyBorder="1" applyAlignment="1">
      <alignment wrapText="1"/>
    </xf>
    <xf numFmtId="0" fontId="57" fillId="21" borderId="20" xfId="0" applyFont="1" applyFill="1" applyBorder="1" applyAlignment="1">
      <alignment wrapText="1"/>
    </xf>
    <xf numFmtId="0" fontId="14" fillId="21" borderId="11" xfId="0" applyFont="1" applyFill="1" applyBorder="1"/>
    <xf numFmtId="0" fontId="12" fillId="0" borderId="1" xfId="0" applyFont="1" applyBorder="1" applyAlignment="1">
      <alignment wrapText="1"/>
    </xf>
    <xf numFmtId="0" fontId="9" fillId="2" borderId="3" xfId="0" applyFont="1" applyFill="1" applyBorder="1" applyAlignment="1">
      <alignment wrapText="1"/>
    </xf>
    <xf numFmtId="179" fontId="14" fillId="17" borderId="24" xfId="0" applyNumberFormat="1" applyFont="1" applyFill="1" applyBorder="1" applyAlignment="1">
      <alignment horizontal="center"/>
    </xf>
    <xf numFmtId="0" fontId="0" fillId="17" borderId="27" xfId="0" applyFill="1" applyBorder="1" applyAlignment="1">
      <alignment wrapText="1"/>
    </xf>
    <xf numFmtId="179" fontId="14" fillId="17" borderId="43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wrapText="1"/>
    </xf>
    <xf numFmtId="0" fontId="37" fillId="2" borderId="1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164" fontId="37" fillId="2" borderId="1" xfId="0" applyNumberFormat="1" applyFont="1" applyFill="1" applyBorder="1" applyAlignment="1">
      <alignment horizontal="center"/>
    </xf>
    <xf numFmtId="14" fontId="37" fillId="2" borderId="23" xfId="0" applyNumberFormat="1" applyFont="1" applyFill="1" applyBorder="1" applyAlignment="1">
      <alignment horizontal="center"/>
    </xf>
    <xf numFmtId="164" fontId="37" fillId="2" borderId="3" xfId="0" applyNumberFormat="1" applyFont="1" applyFill="1" applyBorder="1" applyAlignment="1">
      <alignment horizontal="center"/>
    </xf>
    <xf numFmtId="14" fontId="37" fillId="2" borderId="54" xfId="0" applyNumberFormat="1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164" fontId="37" fillId="8" borderId="48" xfId="0" applyNumberFormat="1" applyFont="1" applyFill="1" applyBorder="1" applyAlignment="1">
      <alignment horizontal="center"/>
    </xf>
    <xf numFmtId="14" fontId="37" fillId="8" borderId="21" xfId="0" applyNumberFormat="1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164" fontId="37" fillId="2" borderId="2" xfId="0" applyNumberFormat="1" applyFont="1" applyFill="1" applyBorder="1" applyAlignment="1">
      <alignment horizontal="center"/>
    </xf>
    <xf numFmtId="14" fontId="37" fillId="2" borderId="76" xfId="0" applyNumberFormat="1" applyFont="1" applyFill="1" applyBorder="1" applyAlignment="1">
      <alignment horizontal="center"/>
    </xf>
    <xf numFmtId="0" fontId="37" fillId="19" borderId="48" xfId="0" applyFont="1" applyFill="1" applyBorder="1" applyAlignment="1">
      <alignment horizontal="center"/>
    </xf>
    <xf numFmtId="164" fontId="37" fillId="19" borderId="48" xfId="0" applyNumberFormat="1" applyFont="1" applyFill="1" applyBorder="1" applyAlignment="1">
      <alignment horizontal="center"/>
    </xf>
    <xf numFmtId="14" fontId="37" fillId="19" borderId="21" xfId="0" applyNumberFormat="1" applyFont="1" applyFill="1" applyBorder="1" applyAlignment="1">
      <alignment horizontal="center"/>
    </xf>
    <xf numFmtId="0" fontId="86" fillId="2" borderId="19" xfId="0" applyFont="1" applyFill="1" applyBorder="1" applyAlignment="1">
      <alignment horizontal="center"/>
    </xf>
    <xf numFmtId="0" fontId="37" fillId="19" borderId="6" xfId="0" applyFont="1" applyFill="1" applyBorder="1" applyAlignment="1">
      <alignment horizontal="center"/>
    </xf>
    <xf numFmtId="171" fontId="37" fillId="19" borderId="6" xfId="0" applyNumberFormat="1" applyFont="1" applyFill="1" applyBorder="1" applyAlignment="1">
      <alignment horizontal="center"/>
    </xf>
    <xf numFmtId="14" fontId="37" fillId="19" borderId="6" xfId="0" applyNumberFormat="1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49" xfId="0" applyFont="1" applyFill="1" applyBorder="1" applyAlignment="1">
      <alignment horizontal="left"/>
    </xf>
    <xf numFmtId="0" fontId="37" fillId="0" borderId="6" xfId="0" applyFont="1" applyFill="1" applyBorder="1" applyAlignment="1">
      <alignment horizontal="center"/>
    </xf>
    <xf numFmtId="0" fontId="35" fillId="20" borderId="47" xfId="0" applyFont="1" applyFill="1" applyBorder="1" applyAlignment="1">
      <alignment horizontal="center"/>
    </xf>
    <xf numFmtId="0" fontId="35" fillId="20" borderId="48" xfId="0" applyFont="1" applyFill="1" applyBorder="1" applyAlignment="1">
      <alignment horizontal="center"/>
    </xf>
    <xf numFmtId="0" fontId="35" fillId="20" borderId="21" xfId="0" applyFont="1" applyFill="1" applyBorder="1" applyAlignment="1">
      <alignment horizontal="center"/>
    </xf>
    <xf numFmtId="14" fontId="37" fillId="0" borderId="50" xfId="0" applyNumberFormat="1" applyFont="1" applyFill="1" applyBorder="1" applyAlignment="1">
      <alignment horizontal="center"/>
    </xf>
    <xf numFmtId="0" fontId="41" fillId="0" borderId="29" xfId="0" applyFont="1" applyBorder="1"/>
    <xf numFmtId="0" fontId="61" fillId="0" borderId="1" xfId="0" applyFont="1" applyBorder="1" applyAlignment="1">
      <alignment wrapText="1"/>
    </xf>
    <xf numFmtId="0" fontId="34" fillId="0" borderId="1" xfId="0" applyFont="1" applyFill="1" applyBorder="1"/>
    <xf numFmtId="179" fontId="14" fillId="17" borderId="41" xfId="0" applyNumberFormat="1" applyFont="1" applyFill="1" applyBorder="1" applyAlignment="1">
      <alignment horizontal="center"/>
    </xf>
    <xf numFmtId="0" fontId="0" fillId="17" borderId="54" xfId="0" applyFill="1" applyBorder="1" applyAlignment="1">
      <alignment wrapText="1"/>
    </xf>
    <xf numFmtId="0" fontId="9" fillId="17" borderId="51" xfId="0" applyFont="1" applyFill="1" applyBorder="1" applyAlignment="1">
      <alignment horizontal="center"/>
    </xf>
    <xf numFmtId="0" fontId="9" fillId="17" borderId="76" xfId="0" applyFont="1" applyFill="1" applyBorder="1" applyAlignment="1">
      <alignment horizontal="center" wrapText="1"/>
    </xf>
    <xf numFmtId="179" fontId="12" fillId="21" borderId="28" xfId="0" applyNumberFormat="1" applyFont="1" applyFill="1" applyBorder="1" applyAlignment="1">
      <alignment horizontal="center"/>
    </xf>
    <xf numFmtId="0" fontId="26" fillId="21" borderId="31" xfId="0" applyFont="1" applyFill="1" applyBorder="1"/>
    <xf numFmtId="0" fontId="0" fillId="21" borderId="35" xfId="0" applyFill="1" applyBorder="1"/>
    <xf numFmtId="0" fontId="9" fillId="21" borderId="1" xfId="0" applyFont="1" applyFill="1" applyBorder="1" applyAlignment="1">
      <alignment wrapText="1"/>
    </xf>
    <xf numFmtId="0" fontId="57" fillId="21" borderId="1" xfId="0" applyFont="1" applyFill="1" applyBorder="1" applyAlignment="1">
      <alignment wrapText="1"/>
    </xf>
    <xf numFmtId="0" fontId="0" fillId="21" borderId="22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14" fontId="0" fillId="21" borderId="1" xfId="0" applyNumberFormat="1" applyFill="1" applyBorder="1" applyAlignment="1">
      <alignment horizontal="center"/>
    </xf>
    <xf numFmtId="0" fontId="0" fillId="21" borderId="22" xfId="0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0" fontId="12" fillId="21" borderId="0" xfId="0" applyFont="1" applyFill="1" applyBorder="1"/>
    <xf numFmtId="0" fontId="12" fillId="21" borderId="0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left" vertical="center"/>
    </xf>
    <xf numFmtId="179" fontId="14" fillId="8" borderId="8" xfId="0" applyNumberFormat="1" applyFont="1" applyFill="1" applyBorder="1" applyAlignment="1">
      <alignment horizontal="center"/>
    </xf>
    <xf numFmtId="0" fontId="61" fillId="8" borderId="40" xfId="0" applyFont="1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57" fillId="22" borderId="31" xfId="0" applyFont="1" applyFill="1" applyBorder="1"/>
    <xf numFmtId="0" fontId="85" fillId="22" borderId="32" xfId="0" applyFont="1" applyFill="1" applyBorder="1"/>
    <xf numFmtId="16" fontId="57" fillId="22" borderId="35" xfId="0" applyNumberFormat="1" applyFont="1" applyFill="1" applyBorder="1"/>
    <xf numFmtId="0" fontId="85" fillId="22" borderId="36" xfId="0" applyFont="1" applyFill="1" applyBorder="1"/>
    <xf numFmtId="0" fontId="26" fillId="18" borderId="5" xfId="0" applyFont="1" applyFill="1" applyBorder="1"/>
    <xf numFmtId="0" fontId="9" fillId="18" borderId="4" xfId="0" applyFont="1" applyFill="1" applyBorder="1" applyAlignment="1">
      <alignment horizontal="center"/>
    </xf>
    <xf numFmtId="0" fontId="34" fillId="0" borderId="37" xfId="0" applyFont="1" applyFill="1" applyBorder="1"/>
    <xf numFmtId="166" fontId="0" fillId="0" borderId="1" xfId="0" applyNumberFormat="1" applyFill="1" applyBorder="1" applyAlignment="1">
      <alignment horizontal="center"/>
    </xf>
    <xf numFmtId="16" fontId="59" fillId="0" borderId="37" xfId="0" applyNumberFormat="1" applyFont="1" applyFill="1" applyBorder="1" applyAlignment="1">
      <alignment horizontal="center"/>
    </xf>
    <xf numFmtId="0" fontId="57" fillId="0" borderId="0" xfId="0" applyFont="1" applyFill="1" applyBorder="1"/>
    <xf numFmtId="166" fontId="57" fillId="0" borderId="0" xfId="0" applyNumberFormat="1" applyFont="1" applyFill="1" applyBorder="1"/>
    <xf numFmtId="0" fontId="49" fillId="8" borderId="1" xfId="0" applyFont="1" applyFill="1" applyBorder="1" applyAlignment="1">
      <alignment wrapText="1"/>
    </xf>
    <xf numFmtId="0" fontId="9" fillId="4" borderId="40" xfId="0" applyFont="1" applyFill="1" applyBorder="1" applyAlignment="1">
      <alignment wrapText="1"/>
    </xf>
    <xf numFmtId="0" fontId="45" fillId="0" borderId="1" xfId="0" applyFont="1" applyBorder="1" applyAlignment="1">
      <alignment wrapText="1"/>
    </xf>
    <xf numFmtId="0" fontId="45" fillId="4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" fillId="19" borderId="22" xfId="0" applyFont="1" applyFill="1" applyBorder="1" applyAlignment="1">
      <alignment horizontal="left"/>
    </xf>
    <xf numFmtId="0" fontId="0" fillId="19" borderId="1" xfId="0" applyFill="1" applyBorder="1"/>
    <xf numFmtId="2" fontId="0" fillId="19" borderId="1" xfId="0" applyNumberFormat="1" applyFill="1" applyBorder="1" applyAlignment="1">
      <alignment horizontal="center"/>
    </xf>
    <xf numFmtId="14" fontId="0" fillId="19" borderId="23" xfId="0" applyNumberFormat="1" applyFill="1" applyBorder="1"/>
    <xf numFmtId="179" fontId="14" fillId="2" borderId="8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left"/>
    </xf>
    <xf numFmtId="174" fontId="47" fillId="0" borderId="0" xfId="0" applyNumberFormat="1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10" fillId="0" borderId="1" xfId="0" applyFont="1" applyFill="1" applyBorder="1"/>
    <xf numFmtId="16" fontId="21" fillId="0" borderId="0" xfId="0" applyNumberFormat="1" applyFont="1" applyFill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14" fillId="0" borderId="0" xfId="0" applyNumberFormat="1" applyFont="1" applyBorder="1" applyAlignment="1"/>
    <xf numFmtId="172" fontId="0" fillId="0" borderId="32" xfId="0" applyNumberFormat="1" applyBorder="1"/>
    <xf numFmtId="0" fontId="12" fillId="0" borderId="1" xfId="0" applyFont="1" applyBorder="1"/>
    <xf numFmtId="172" fontId="44" fillId="0" borderId="1" xfId="0" applyNumberFormat="1" applyFont="1" applyBorder="1" applyAlignment="1">
      <alignment horizontal="center"/>
    </xf>
    <xf numFmtId="172" fontId="87" fillId="0" borderId="1" xfId="0" applyNumberFormat="1" applyFont="1" applyBorder="1" applyAlignment="1">
      <alignment horizontal="center"/>
    </xf>
    <xf numFmtId="172" fontId="34" fillId="0" borderId="1" xfId="0" applyNumberFormat="1" applyFont="1" applyBorder="1"/>
    <xf numFmtId="172" fontId="87" fillId="0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/>
    <xf numFmtId="0" fontId="1" fillId="2" borderId="10" xfId="0" applyFont="1" applyFill="1" applyBorder="1"/>
    <xf numFmtId="0" fontId="22" fillId="4" borderId="22" xfId="0" applyFont="1" applyFill="1" applyBorder="1"/>
    <xf numFmtId="0" fontId="0" fillId="2" borderId="1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179" fontId="14" fillId="2" borderId="0" xfId="0" applyNumberFormat="1" applyFont="1" applyFill="1" applyBorder="1" applyAlignment="1">
      <alignment horizontal="center"/>
    </xf>
    <xf numFmtId="0" fontId="57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19" borderId="3" xfId="0" applyFont="1" applyFill="1" applyBorder="1" applyAlignment="1">
      <alignment horizontal="center" vertical="center"/>
    </xf>
    <xf numFmtId="14" fontId="64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4" fillId="2" borderId="1" xfId="0" applyFont="1" applyFill="1" applyBorder="1"/>
    <xf numFmtId="3" fontId="21" fillId="2" borderId="1" xfId="0" applyNumberFormat="1" applyFont="1" applyFill="1" applyBorder="1" applyAlignment="1">
      <alignment horizontal="right"/>
    </xf>
    <xf numFmtId="0" fontId="47" fillId="2" borderId="1" xfId="0" applyFont="1" applyFill="1" applyBorder="1" applyAlignment="1">
      <alignment horizontal="left"/>
    </xf>
    <xf numFmtId="0" fontId="45" fillId="2" borderId="20" xfId="0" applyFont="1" applyFill="1" applyBorder="1" applyAlignment="1">
      <alignment wrapText="1"/>
    </xf>
    <xf numFmtId="0" fontId="64" fillId="0" borderId="0" xfId="0" applyFont="1" applyFill="1" applyBorder="1" applyAlignment="1">
      <alignment horizontal="center"/>
    </xf>
    <xf numFmtId="14" fontId="64" fillId="0" borderId="0" xfId="0" applyNumberFormat="1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22" fillId="27" borderId="1" xfId="0" applyNumberFormat="1" applyFont="1" applyFill="1" applyBorder="1"/>
    <xf numFmtId="0" fontId="14" fillId="0" borderId="28" xfId="0" applyFont="1" applyFill="1" applyBorder="1"/>
    <xf numFmtId="3" fontId="34" fillId="0" borderId="29" xfId="0" applyNumberFormat="1" applyFont="1" applyFill="1" applyBorder="1"/>
    <xf numFmtId="174" fontId="34" fillId="0" borderId="29" xfId="0" applyNumberFormat="1" applyFont="1" applyFill="1" applyBorder="1" applyAlignment="1">
      <alignment horizontal="left"/>
    </xf>
    <xf numFmtId="0" fontId="14" fillId="0" borderId="30" xfId="0" applyFont="1" applyFill="1" applyBorder="1"/>
    <xf numFmtId="0" fontId="14" fillId="0" borderId="31" xfId="0" applyFont="1" applyFill="1" applyBorder="1"/>
    <xf numFmtId="174" fontId="34" fillId="0" borderId="0" xfId="0" applyNumberFormat="1" applyFont="1" applyFill="1" applyBorder="1" applyAlignment="1">
      <alignment horizontal="left"/>
    </xf>
    <xf numFmtId="0" fontId="14" fillId="0" borderId="32" xfId="0" applyFont="1" applyFill="1" applyBorder="1"/>
    <xf numFmtId="3" fontId="56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left"/>
    </xf>
    <xf numFmtId="174" fontId="14" fillId="0" borderId="0" xfId="0" applyNumberFormat="1" applyFont="1" applyFill="1" applyBorder="1"/>
    <xf numFmtId="0" fontId="14" fillId="0" borderId="35" xfId="0" applyFont="1" applyFill="1" applyBorder="1"/>
    <xf numFmtId="174" fontId="14" fillId="0" borderId="7" xfId="0" applyNumberFormat="1" applyFont="1" applyFill="1" applyBorder="1"/>
    <xf numFmtId="174" fontId="34" fillId="0" borderId="7" xfId="0" applyNumberFormat="1" applyFont="1" applyFill="1" applyBorder="1" applyAlignment="1">
      <alignment horizontal="left"/>
    </xf>
    <xf numFmtId="0" fontId="14" fillId="0" borderId="36" xfId="0" applyFont="1" applyFill="1" applyBorder="1"/>
    <xf numFmtId="0" fontId="61" fillId="0" borderId="20" xfId="0" applyFont="1" applyBorder="1" applyAlignment="1">
      <alignment wrapText="1"/>
    </xf>
    <xf numFmtId="17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6" fontId="56" fillId="2" borderId="41" xfId="0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wrapText="1"/>
    </xf>
    <xf numFmtId="179" fontId="14" fillId="2" borderId="12" xfId="0" applyNumberFormat="1" applyFont="1" applyFill="1" applyBorder="1" applyAlignment="1">
      <alignment horizontal="center"/>
    </xf>
    <xf numFmtId="179" fontId="14" fillId="0" borderId="8" xfId="0" applyNumberFormat="1" applyFont="1" applyFill="1" applyBorder="1" applyAlignment="1">
      <alignment horizontal="center"/>
    </xf>
    <xf numFmtId="0" fontId="9" fillId="21" borderId="20" xfId="0" applyFont="1" applyFill="1" applyBorder="1" applyAlignment="1">
      <alignment wrapText="1"/>
    </xf>
    <xf numFmtId="0" fontId="61" fillId="0" borderId="1" xfId="0" applyFont="1" applyFill="1" applyBorder="1" applyAlignment="1">
      <alignment wrapText="1"/>
    </xf>
    <xf numFmtId="164" fontId="33" fillId="23" borderId="1" xfId="0" applyNumberFormat="1" applyFont="1" applyFill="1" applyBorder="1"/>
    <xf numFmtId="166" fontId="1" fillId="0" borderId="3" xfId="0" applyNumberFormat="1" applyFont="1" applyFill="1" applyBorder="1"/>
    <xf numFmtId="0" fontId="9" fillId="8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175" fontId="1" fillId="0" borderId="1" xfId="0" applyNumberFormat="1" applyFont="1" applyBorder="1"/>
    <xf numFmtId="3" fontId="56" fillId="0" borderId="3" xfId="0" applyNumberFormat="1" applyFont="1" applyFill="1" applyBorder="1" applyAlignment="1">
      <alignment horizontal="left"/>
    </xf>
    <xf numFmtId="175" fontId="1" fillId="0" borderId="0" xfId="0" applyNumberFormat="1" applyFont="1" applyBorder="1"/>
    <xf numFmtId="172" fontId="1" fillId="0" borderId="3" xfId="0" applyNumberFormat="1" applyFont="1" applyBorder="1"/>
    <xf numFmtId="175" fontId="1" fillId="0" borderId="3" xfId="0" applyNumberFormat="1" applyFont="1" applyBorder="1"/>
    <xf numFmtId="0" fontId="21" fillId="0" borderId="47" xfId="0" applyFont="1" applyBorder="1" applyAlignment="1">
      <alignment horizontal="right"/>
    </xf>
    <xf numFmtId="172" fontId="21" fillId="0" borderId="48" xfId="0" applyNumberFormat="1" applyFont="1" applyBorder="1"/>
    <xf numFmtId="175" fontId="21" fillId="0" borderId="21" xfId="0" applyNumberFormat="1" applyFont="1" applyBorder="1"/>
    <xf numFmtId="175" fontId="0" fillId="0" borderId="0" xfId="0" applyNumberFormat="1" applyBorder="1"/>
    <xf numFmtId="0" fontId="0" fillId="11" borderId="1" xfId="0" applyFont="1" applyFill="1" applyBorder="1"/>
    <xf numFmtId="0" fontId="0" fillId="11" borderId="1" xfId="0" applyFill="1" applyBorder="1"/>
    <xf numFmtId="0" fontId="33" fillId="11" borderId="1" xfId="0" applyFont="1" applyFill="1" applyBorder="1"/>
    <xf numFmtId="0" fontId="33" fillId="11" borderId="26" xfId="0" applyFont="1" applyFill="1" applyBorder="1"/>
    <xf numFmtId="14" fontId="24" fillId="2" borderId="23" xfId="0" applyNumberFormat="1" applyFont="1" applyFill="1" applyBorder="1"/>
    <xf numFmtId="0" fontId="24" fillId="2" borderId="1" xfId="0" applyFont="1" applyFill="1" applyBorder="1"/>
    <xf numFmtId="2" fontId="24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1" fillId="2" borderId="0" xfId="0" applyFont="1" applyFill="1"/>
    <xf numFmtId="17" fontId="0" fillId="2" borderId="23" xfId="0" applyNumberFormat="1" applyFill="1" applyBorder="1"/>
    <xf numFmtId="0" fontId="0" fillId="2" borderId="23" xfId="0" applyFill="1" applyBorder="1"/>
    <xf numFmtId="2" fontId="0" fillId="2" borderId="2" xfId="0" applyNumberFormat="1" applyFill="1" applyBorder="1" applyAlignment="1">
      <alignment horizontal="center"/>
    </xf>
    <xf numFmtId="0" fontId="1" fillId="0" borderId="45" xfId="0" applyFont="1" applyFill="1" applyBorder="1"/>
    <xf numFmtId="2" fontId="1" fillId="0" borderId="45" xfId="0" applyNumberFormat="1" applyFont="1" applyFill="1" applyBorder="1"/>
    <xf numFmtId="0" fontId="0" fillId="0" borderId="28" xfId="0" applyFill="1" applyBorder="1"/>
    <xf numFmtId="49" fontId="9" fillId="0" borderId="29" xfId="0" applyNumberFormat="1" applyFont="1" applyFill="1" applyBorder="1"/>
    <xf numFmtId="0" fontId="12" fillId="0" borderId="1" xfId="0" applyFont="1" applyFill="1" applyBorder="1"/>
    <xf numFmtId="0" fontId="12" fillId="0" borderId="23" xfId="0" applyFont="1" applyFill="1" applyBorder="1"/>
    <xf numFmtId="0" fontId="0" fillId="0" borderId="83" xfId="0" applyFill="1" applyBorder="1"/>
    <xf numFmtId="0" fontId="12" fillId="0" borderId="47" xfId="0" applyFont="1" applyBorder="1"/>
    <xf numFmtId="0" fontId="12" fillId="0" borderId="48" xfId="0" applyFont="1" applyBorder="1"/>
    <xf numFmtId="0" fontId="14" fillId="0" borderId="21" xfId="0" applyFont="1" applyBorder="1"/>
    <xf numFmtId="0" fontId="27" fillId="2" borderId="49" xfId="0" applyFont="1" applyFill="1" applyBorder="1" applyAlignment="1">
      <alignment horizontal="center"/>
    </xf>
    <xf numFmtId="14" fontId="27" fillId="2" borderId="6" xfId="0" applyNumberFormat="1" applyFont="1" applyFill="1" applyBorder="1"/>
    <xf numFmtId="172" fontId="27" fillId="2" borderId="6" xfId="0" applyNumberFormat="1" applyFont="1" applyFill="1" applyBorder="1"/>
    <xf numFmtId="172" fontId="27" fillId="2" borderId="50" xfId="0" applyNumberFormat="1" applyFont="1" applyFill="1" applyBorder="1"/>
    <xf numFmtId="0" fontId="27" fillId="2" borderId="22" xfId="0" applyFont="1" applyFill="1" applyBorder="1" applyAlignment="1">
      <alignment horizontal="center"/>
    </xf>
    <xf numFmtId="14" fontId="27" fillId="2" borderId="1" xfId="0" applyNumberFormat="1" applyFont="1" applyFill="1" applyBorder="1"/>
    <xf numFmtId="172" fontId="27" fillId="2" borderId="1" xfId="0" applyNumberFormat="1" applyFont="1" applyFill="1" applyBorder="1"/>
    <xf numFmtId="172" fontId="27" fillId="2" borderId="23" xfId="0" applyNumberFormat="1" applyFont="1" applyFill="1" applyBorder="1"/>
    <xf numFmtId="0" fontId="79" fillId="2" borderId="22" xfId="0" applyFont="1" applyFill="1" applyBorder="1" applyAlignment="1">
      <alignment horizontal="center"/>
    </xf>
    <xf numFmtId="14" fontId="79" fillId="2" borderId="1" xfId="0" applyNumberFormat="1" applyFont="1" applyFill="1" applyBorder="1"/>
    <xf numFmtId="172" fontId="79" fillId="2" borderId="1" xfId="0" applyNumberFormat="1" applyFont="1" applyFill="1" applyBorder="1"/>
    <xf numFmtId="172" fontId="79" fillId="2" borderId="23" xfId="0" applyNumberFormat="1" applyFont="1" applyFill="1" applyBorder="1"/>
    <xf numFmtId="0" fontId="79" fillId="2" borderId="1" xfId="0" applyFont="1" applyFill="1" applyBorder="1" applyAlignment="1">
      <alignment horizontal="right"/>
    </xf>
    <xf numFmtId="0" fontId="88" fillId="0" borderId="22" xfId="0" applyFont="1" applyBorder="1" applyAlignment="1">
      <alignment horizontal="center"/>
    </xf>
    <xf numFmtId="14" fontId="88" fillId="0" borderId="1" xfId="0" applyNumberFormat="1" applyFont="1" applyBorder="1"/>
    <xf numFmtId="172" fontId="88" fillId="0" borderId="1" xfId="0" applyNumberFormat="1" applyFont="1" applyBorder="1"/>
    <xf numFmtId="0" fontId="60" fillId="0" borderId="1" xfId="0" applyFont="1" applyBorder="1"/>
    <xf numFmtId="0" fontId="88" fillId="0" borderId="43" xfId="0" applyFont="1" applyBorder="1" applyAlignment="1">
      <alignment horizontal="center"/>
    </xf>
    <xf numFmtId="14" fontId="88" fillId="0" borderId="44" xfId="0" applyNumberFormat="1" applyFont="1" applyBorder="1"/>
    <xf numFmtId="172" fontId="88" fillId="0" borderId="44" xfId="0" applyNumberFormat="1" applyFont="1" applyBorder="1"/>
    <xf numFmtId="0" fontId="60" fillId="0" borderId="44" xfId="0" applyFont="1" applyBorder="1"/>
    <xf numFmtId="0" fontId="27" fillId="0" borderId="40" xfId="0" applyFont="1" applyBorder="1"/>
    <xf numFmtId="172" fontId="27" fillId="0" borderId="40" xfId="0" applyNumberFormat="1" applyFont="1" applyBorder="1"/>
    <xf numFmtId="0" fontId="60" fillId="0" borderId="0" xfId="0" applyFont="1" applyBorder="1"/>
    <xf numFmtId="172" fontId="79" fillId="0" borderId="23" xfId="0" applyNumberFormat="1" applyFont="1" applyFill="1" applyBorder="1"/>
    <xf numFmtId="0" fontId="60" fillId="4" borderId="0" xfId="0" applyFont="1" applyFill="1"/>
    <xf numFmtId="0" fontId="61" fillId="4" borderId="4" xfId="0" applyFont="1" applyFill="1" applyBorder="1"/>
    <xf numFmtId="0" fontId="61" fillId="4" borderId="19" xfId="0" applyFont="1" applyFill="1" applyBorder="1"/>
    <xf numFmtId="0" fontId="61" fillId="4" borderId="5" xfId="0" applyFont="1" applyFill="1" applyBorder="1"/>
    <xf numFmtId="0" fontId="60" fillId="0" borderId="0" xfId="0" applyFont="1" applyFill="1"/>
    <xf numFmtId="164" fontId="59" fillId="17" borderId="1" xfId="0" applyNumberFormat="1" applyFont="1" applyFill="1" applyBorder="1"/>
    <xf numFmtId="0" fontId="64" fillId="0" borderId="3" xfId="0" applyFont="1" applyFill="1" applyBorder="1" applyAlignment="1">
      <alignment horizontal="center"/>
    </xf>
    <xf numFmtId="14" fontId="64" fillId="0" borderId="3" xfId="0" applyNumberFormat="1" applyFont="1" applyFill="1" applyBorder="1" applyAlignment="1">
      <alignment horizontal="center"/>
    </xf>
    <xf numFmtId="0" fontId="64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19" xfId="0" applyFill="1" applyBorder="1"/>
    <xf numFmtId="49" fontId="9" fillId="2" borderId="19" xfId="0" applyNumberFormat="1" applyFont="1" applyFill="1" applyBorder="1"/>
    <xf numFmtId="0" fontId="0" fillId="2" borderId="5" xfId="0" applyFill="1" applyBorder="1"/>
    <xf numFmtId="0" fontId="12" fillId="2" borderId="49" xfId="0" applyFont="1" applyFill="1" applyBorder="1"/>
    <xf numFmtId="0" fontId="12" fillId="2" borderId="6" xfId="0" applyFont="1" applyFill="1" applyBorder="1"/>
    <xf numFmtId="0" fontId="12" fillId="2" borderId="50" xfId="0" applyFont="1" applyFill="1" applyBorder="1"/>
    <xf numFmtId="0" fontId="22" fillId="12" borderId="22" xfId="0" applyFont="1" applyFill="1" applyBorder="1" applyAlignment="1">
      <alignment horizontal="left"/>
    </xf>
    <xf numFmtId="0" fontId="24" fillId="12" borderId="1" xfId="0" applyFont="1" applyFill="1" applyBorder="1"/>
    <xf numFmtId="2" fontId="24" fillId="12" borderId="1" xfId="0" applyNumberFormat="1" applyFont="1" applyFill="1" applyBorder="1" applyAlignment="1">
      <alignment horizontal="center"/>
    </xf>
    <xf numFmtId="14" fontId="24" fillId="12" borderId="23" xfId="0" applyNumberFormat="1" applyFont="1" applyFill="1" applyBorder="1"/>
    <xf numFmtId="0" fontId="0" fillId="0" borderId="3" xfId="0" applyFill="1" applyBorder="1"/>
    <xf numFmtId="2" fontId="0" fillId="0" borderId="3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16" fontId="59" fillId="2" borderId="37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2" borderId="11" xfId="0" applyNumberFormat="1" applyFill="1" applyBorder="1"/>
    <xf numFmtId="183" fontId="21" fillId="2" borderId="40" xfId="0" applyNumberFormat="1" applyFont="1" applyFill="1" applyBorder="1" applyAlignment="1">
      <alignment horizontal="left" wrapText="1"/>
    </xf>
    <xf numFmtId="0" fontId="79" fillId="0" borderId="49" xfId="0" applyFont="1" applyFill="1" applyBorder="1"/>
    <xf numFmtId="0" fontId="79" fillId="0" borderId="6" xfId="0" applyFont="1" applyFill="1" applyBorder="1" applyAlignment="1">
      <alignment horizontal="left"/>
    </xf>
    <xf numFmtId="172" fontId="79" fillId="0" borderId="1" xfId="0" applyNumberFormat="1" applyFont="1" applyFill="1" applyBorder="1" applyAlignment="1">
      <alignment horizontal="left"/>
    </xf>
    <xf numFmtId="14" fontId="79" fillId="0" borderId="50" xfId="0" applyNumberFormat="1" applyFont="1" applyFill="1" applyBorder="1" applyAlignment="1">
      <alignment horizontal="left"/>
    </xf>
    <xf numFmtId="0" fontId="79" fillId="0" borderId="22" xfId="0" applyFont="1" applyFill="1" applyBorder="1"/>
    <xf numFmtId="0" fontId="79" fillId="0" borderId="1" xfId="0" applyFont="1" applyFill="1" applyBorder="1" applyAlignment="1">
      <alignment horizontal="left"/>
    </xf>
    <xf numFmtId="172" fontId="79" fillId="0" borderId="1" xfId="1" applyNumberFormat="1" applyFont="1" applyFill="1" applyBorder="1" applyAlignment="1">
      <alignment horizontal="left"/>
    </xf>
    <xf numFmtId="0" fontId="79" fillId="0" borderId="1" xfId="0" applyFont="1" applyFill="1" applyBorder="1"/>
    <xf numFmtId="172" fontId="52" fillId="0" borderId="1" xfId="0" applyNumberFormat="1" applyFont="1" applyFill="1" applyBorder="1"/>
    <xf numFmtId="0" fontId="60" fillId="0" borderId="1" xfId="0" applyFont="1" applyFill="1" applyBorder="1"/>
    <xf numFmtId="172" fontId="0" fillId="0" borderId="3" xfId="0" applyNumberFormat="1" applyFont="1" applyFill="1" applyBorder="1"/>
    <xf numFmtId="0" fontId="32" fillId="0" borderId="1" xfId="0" applyFont="1" applyFill="1" applyBorder="1"/>
    <xf numFmtId="0" fontId="1" fillId="0" borderId="3" xfId="0" applyFont="1" applyFill="1" applyBorder="1" applyAlignment="1">
      <alignment horizontal="center"/>
    </xf>
    <xf numFmtId="0" fontId="59" fillId="17" borderId="1" xfId="0" applyFont="1" applyFill="1" applyBorder="1" applyAlignment="1">
      <alignment horizontal="center"/>
    </xf>
    <xf numFmtId="172" fontId="44" fillId="2" borderId="2" xfId="0" applyNumberFormat="1" applyFont="1" applyFill="1" applyBorder="1" applyAlignment="1">
      <alignment horizontal="center"/>
    </xf>
    <xf numFmtId="172" fontId="0" fillId="2" borderId="21" xfId="0" applyNumberFormat="1" applyFill="1" applyBorder="1" applyAlignment="1">
      <alignment horizontal="center"/>
    </xf>
    <xf numFmtId="174" fontId="57" fillId="2" borderId="1" xfId="0" applyNumberFormat="1" applyFont="1" applyFill="1" applyBorder="1" applyAlignment="1">
      <alignment horizontal="left"/>
    </xf>
    <xf numFmtId="3" fontId="57" fillId="0" borderId="1" xfId="0" applyNumberFormat="1" applyFont="1" applyFill="1" applyBorder="1" applyAlignment="1">
      <alignment horizontal="left"/>
    </xf>
    <xf numFmtId="0" fontId="14" fillId="0" borderId="28" xfId="0" applyFont="1" applyBorder="1"/>
    <xf numFmtId="0" fontId="14" fillId="0" borderId="29" xfId="0" applyFont="1" applyBorder="1"/>
    <xf numFmtId="0" fontId="14" fillId="0" borderId="29" xfId="0" applyFont="1" applyFill="1" applyBorder="1"/>
    <xf numFmtId="0" fontId="14" fillId="0" borderId="30" xfId="0" applyFont="1" applyBorder="1"/>
    <xf numFmtId="0" fontId="14" fillId="0" borderId="31" xfId="0" applyFont="1" applyBorder="1"/>
    <xf numFmtId="0" fontId="14" fillId="0" borderId="35" xfId="0" applyFont="1" applyBorder="1"/>
    <xf numFmtId="0" fontId="14" fillId="0" borderId="7" xfId="0" applyFont="1" applyBorder="1"/>
    <xf numFmtId="0" fontId="14" fillId="0" borderId="7" xfId="0" applyFont="1" applyFill="1" applyBorder="1"/>
    <xf numFmtId="0" fontId="14" fillId="0" borderId="36" xfId="0" applyFont="1" applyBorder="1"/>
    <xf numFmtId="0" fontId="44" fillId="0" borderId="4" xfId="0" applyFont="1" applyFill="1" applyBorder="1"/>
    <xf numFmtId="0" fontId="59" fillId="0" borderId="0" xfId="0" applyFont="1" applyFill="1" applyBorder="1"/>
    <xf numFmtId="0" fontId="21" fillId="0" borderId="1" xfId="0" applyFont="1" applyBorder="1" applyAlignment="1">
      <alignment horizontal="left"/>
    </xf>
    <xf numFmtId="16" fontId="2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3" fontId="14" fillId="0" borderId="1" xfId="0" applyNumberFormat="1" applyFont="1" applyBorder="1" applyAlignment="1">
      <alignment horizontal="left"/>
    </xf>
    <xf numFmtId="164" fontId="34" fillId="0" borderId="19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49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0" fontId="56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left" wrapText="1"/>
    </xf>
    <xf numFmtId="0" fontId="64" fillId="0" borderId="0" xfId="0" applyFont="1" applyFill="1" applyBorder="1" applyAlignment="1">
      <alignment horizontal="left" wrapText="1"/>
    </xf>
    <xf numFmtId="0" fontId="67" fillId="0" borderId="0" xfId="0" applyFont="1" applyFill="1" applyBorder="1" applyAlignment="1">
      <alignment horizontal="left" wrapText="1"/>
    </xf>
    <xf numFmtId="0" fontId="68" fillId="0" borderId="0" xfId="0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left" wrapText="1"/>
    </xf>
    <xf numFmtId="0" fontId="61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72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79" fontId="14" fillId="0" borderId="0" xfId="0" applyNumberFormat="1" applyFont="1" applyFill="1" applyBorder="1" applyAlignment="1">
      <alignment horizontal="left"/>
    </xf>
    <xf numFmtId="0" fontId="76" fillId="0" borderId="0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left"/>
    </xf>
    <xf numFmtId="0" fontId="69" fillId="0" borderId="0" xfId="0" applyFont="1" applyFill="1" applyBorder="1" applyAlignment="1">
      <alignment horizontal="left"/>
    </xf>
    <xf numFmtId="0" fontId="70" fillId="0" borderId="0" xfId="0" applyFont="1" applyFill="1" applyBorder="1" applyAlignment="1">
      <alignment horizontal="left"/>
    </xf>
    <xf numFmtId="0" fontId="73" fillId="0" borderId="0" xfId="0" applyFont="1" applyFill="1" applyBorder="1" applyAlignment="1">
      <alignment horizontal="left"/>
    </xf>
    <xf numFmtId="0" fontId="75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79" fillId="2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164" fontId="34" fillId="0" borderId="0" xfId="0" applyNumberFormat="1" applyFont="1" applyFill="1" applyBorder="1" applyAlignment="1">
      <alignment horizontal="left" wrapText="1"/>
    </xf>
    <xf numFmtId="164" fontId="34" fillId="0" borderId="0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172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0" fillId="0" borderId="19" xfId="0" applyBorder="1" applyAlignment="1">
      <alignment horizontal="left"/>
    </xf>
    <xf numFmtId="172" fontId="0" fillId="0" borderId="0" xfId="0" applyNumberFormat="1" applyFill="1" applyBorder="1" applyAlignment="1">
      <alignment horizontal="left"/>
    </xf>
    <xf numFmtId="0" fontId="40" fillId="0" borderId="3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/>
    </xf>
    <xf numFmtId="0" fontId="40" fillId="0" borderId="2" xfId="0" applyFont="1" applyFill="1" applyBorder="1" applyAlignment="1">
      <alignment horizontal="center"/>
    </xf>
    <xf numFmtId="0" fontId="34" fillId="23" borderId="47" xfId="0" applyFont="1" applyFill="1" applyBorder="1" applyAlignment="1">
      <alignment horizontal="center"/>
    </xf>
    <xf numFmtId="1" fontId="34" fillId="23" borderId="48" xfId="0" applyNumberFormat="1" applyFont="1" applyFill="1" applyBorder="1" applyAlignment="1">
      <alignment horizontal="center"/>
    </xf>
    <xf numFmtId="164" fontId="34" fillId="23" borderId="48" xfId="0" applyNumberFormat="1" applyFont="1" applyFill="1" applyBorder="1"/>
    <xf numFmtId="0" fontId="2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89" fillId="34" borderId="52" xfId="0" applyFont="1" applyFill="1" applyBorder="1" applyAlignment="1">
      <alignment horizontal="center"/>
    </xf>
    <xf numFmtId="0" fontId="89" fillId="34" borderId="87" xfId="0" applyFont="1" applyFill="1" applyBorder="1" applyAlignment="1">
      <alignment horizontal="left" wrapText="1"/>
    </xf>
    <xf numFmtId="0" fontId="89" fillId="34" borderId="30" xfId="0" applyFont="1" applyFill="1" applyBorder="1" applyAlignment="1">
      <alignment horizontal="left"/>
    </xf>
    <xf numFmtId="172" fontId="45" fillId="0" borderId="1" xfId="1" applyNumberFormat="1" applyFont="1" applyFill="1" applyBorder="1" applyAlignment="1">
      <alignment horizontal="left"/>
    </xf>
    <xf numFmtId="172" fontId="45" fillId="0" borderId="1" xfId="0" applyNumberFormat="1" applyFont="1" applyFill="1" applyBorder="1" applyAlignment="1">
      <alignment horizontal="left"/>
    </xf>
    <xf numFmtId="0" fontId="61" fillId="2" borderId="22" xfId="0" applyFont="1" applyFill="1" applyBorder="1"/>
    <xf numFmtId="0" fontId="61" fillId="2" borderId="1" xfId="0" applyFont="1" applyFill="1" applyBorder="1" applyAlignment="1">
      <alignment horizontal="left"/>
    </xf>
    <xf numFmtId="14" fontId="61" fillId="2" borderId="50" xfId="0" applyNumberFormat="1" applyFont="1" applyFill="1" applyBorder="1" applyAlignment="1">
      <alignment horizontal="left"/>
    </xf>
    <xf numFmtId="0" fontId="34" fillId="2" borderId="20" xfId="0" applyFont="1" applyFill="1" applyBorder="1"/>
    <xf numFmtId="0" fontId="64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33" fillId="17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wrapText="1"/>
    </xf>
    <xf numFmtId="2" fontId="0" fillId="0" borderId="0" xfId="0" applyNumberFormat="1" applyFill="1" applyBorder="1" applyAlignment="1">
      <alignment horizontal="center"/>
    </xf>
    <xf numFmtId="14" fontId="21" fillId="0" borderId="0" xfId="0" applyNumberFormat="1" applyFont="1" applyFill="1" applyBorder="1"/>
    <xf numFmtId="0" fontId="9" fillId="4" borderId="1" xfId="0" applyFont="1" applyFill="1" applyBorder="1" applyAlignment="1">
      <alignment horizontal="left" vertical="top" wrapText="1"/>
    </xf>
    <xf numFmtId="0" fontId="34" fillId="4" borderId="1" xfId="0" applyFont="1" applyFill="1" applyBorder="1" applyAlignment="1">
      <alignment horizontal="left" wrapText="1"/>
    </xf>
    <xf numFmtId="0" fontId="53" fillId="0" borderId="23" xfId="0" applyFont="1" applyFill="1" applyBorder="1"/>
    <xf numFmtId="0" fontId="26" fillId="0" borderId="31" xfId="0" applyFont="1" applyBorder="1"/>
    <xf numFmtId="0" fontId="26" fillId="0" borderId="0" xfId="0" applyFont="1" applyBorder="1"/>
    <xf numFmtId="0" fontId="57" fillId="2" borderId="48" xfId="0" applyFont="1" applyFill="1" applyBorder="1"/>
    <xf numFmtId="0" fontId="57" fillId="2" borderId="48" xfId="0" applyFont="1" applyFill="1" applyBorder="1" applyAlignment="1"/>
    <xf numFmtId="0" fontId="57" fillId="2" borderId="48" xfId="0" applyFont="1" applyFill="1" applyBorder="1" applyAlignment="1">
      <alignment horizontal="center"/>
    </xf>
    <xf numFmtId="0" fontId="9" fillId="4" borderId="48" xfId="0" applyFont="1" applyFill="1" applyBorder="1"/>
    <xf numFmtId="0" fontId="57" fillId="2" borderId="2" xfId="0" applyFont="1" applyFill="1" applyBorder="1"/>
    <xf numFmtId="0" fontId="57" fillId="2" borderId="2" xfId="0" applyFont="1" applyFill="1" applyBorder="1" applyAlignment="1"/>
    <xf numFmtId="0" fontId="57" fillId="2" borderId="2" xfId="0" applyFont="1" applyFill="1" applyBorder="1" applyAlignment="1">
      <alignment horizontal="center"/>
    </xf>
    <xf numFmtId="0" fontId="26" fillId="0" borderId="2" xfId="0" applyFont="1" applyFill="1" applyBorder="1"/>
    <xf numFmtId="0" fontId="26" fillId="0" borderId="2" xfId="0" applyFont="1" applyFill="1" applyBorder="1" applyAlignment="1">
      <alignment horizontal="center"/>
    </xf>
    <xf numFmtId="0" fontId="26" fillId="0" borderId="6" xfId="0" applyFont="1" applyFill="1" applyBorder="1" applyAlignment="1"/>
    <xf numFmtId="0" fontId="12" fillId="0" borderId="6" xfId="0" applyFont="1" applyFill="1" applyBorder="1" applyAlignment="1">
      <alignment horizontal="center"/>
    </xf>
    <xf numFmtId="0" fontId="26" fillId="0" borderId="31" xfId="0" applyFont="1" applyFill="1" applyBorder="1"/>
    <xf numFmtId="0" fontId="44" fillId="0" borderId="0" xfId="0" applyFont="1" applyFill="1"/>
    <xf numFmtId="0" fontId="9" fillId="0" borderId="80" xfId="0" applyFont="1" applyFill="1" applyBorder="1"/>
    <xf numFmtId="0" fontId="12" fillId="0" borderId="2" xfId="0" applyFont="1" applyFill="1" applyBorder="1" applyAlignment="1">
      <alignment horizontal="center"/>
    </xf>
    <xf numFmtId="172" fontId="14" fillId="0" borderId="81" xfId="0" applyNumberFormat="1" applyFont="1" applyFill="1" applyBorder="1" applyAlignment="1">
      <alignment horizontal="center"/>
    </xf>
    <xf numFmtId="0" fontId="47" fillId="0" borderId="0" xfId="0" applyFont="1" applyFill="1"/>
    <xf numFmtId="0" fontId="53" fillId="0" borderId="0" xfId="0" applyFont="1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9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25" borderId="30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14" fillId="25" borderId="0" xfId="0" applyFont="1" applyFill="1" applyBorder="1" applyAlignment="1">
      <alignment horizontal="center"/>
    </xf>
    <xf numFmtId="0" fontId="12" fillId="5" borderId="28" xfId="0" applyFont="1" applyFill="1" applyBorder="1"/>
    <xf numFmtId="0" fontId="12" fillId="5" borderId="29" xfId="0" applyFont="1" applyFill="1" applyBorder="1"/>
    <xf numFmtId="0" fontId="12" fillId="5" borderId="29" xfId="0" applyFont="1" applyFill="1" applyBorder="1" applyAlignment="1">
      <alignment horizontal="center"/>
    </xf>
    <xf numFmtId="0" fontId="9" fillId="4" borderId="47" xfId="0" applyFont="1" applyFill="1" applyBorder="1"/>
    <xf numFmtId="0" fontId="9" fillId="4" borderId="48" xfId="0" applyFont="1" applyFill="1" applyBorder="1" applyAlignment="1">
      <alignment horizontal="center"/>
    </xf>
    <xf numFmtId="14" fontId="9" fillId="4" borderId="48" xfId="0" applyNumberFormat="1" applyFont="1" applyFill="1" applyBorder="1" applyAlignment="1">
      <alignment horizontal="center"/>
    </xf>
    <xf numFmtId="0" fontId="10" fillId="4" borderId="48" xfId="0" applyFont="1" applyFill="1" applyBorder="1" applyAlignment="1">
      <alignment horizontal="center"/>
    </xf>
    <xf numFmtId="0" fontId="57" fillId="2" borderId="4" xfId="0" applyFont="1" applyFill="1" applyBorder="1"/>
    <xf numFmtId="14" fontId="57" fillId="2" borderId="48" xfId="0" applyNumberFormat="1" applyFont="1" applyFill="1" applyBorder="1" applyAlignment="1">
      <alignment horizontal="center"/>
    </xf>
    <xf numFmtId="0" fontId="57" fillId="3" borderId="48" xfId="0" applyFont="1" applyFill="1" applyBorder="1" applyAlignment="1">
      <alignment horizontal="center"/>
    </xf>
    <xf numFmtId="172" fontId="47" fillId="3" borderId="48" xfId="0" applyNumberFormat="1" applyFont="1" applyFill="1" applyBorder="1" applyAlignment="1">
      <alignment horizontal="center"/>
    </xf>
    <xf numFmtId="0" fontId="1" fillId="3" borderId="0" xfId="0" applyFont="1" applyFill="1"/>
    <xf numFmtId="0" fontId="0" fillId="4" borderId="24" xfId="0" applyFill="1" applyBorder="1"/>
    <xf numFmtId="0" fontId="0" fillId="3" borderId="22" xfId="0" applyFill="1" applyBorder="1"/>
    <xf numFmtId="0" fontId="24" fillId="2" borderId="43" xfId="0" applyFont="1" applyFill="1" applyBorder="1"/>
    <xf numFmtId="14" fontId="9" fillId="3" borderId="48" xfId="0" applyNumberFormat="1" applyFont="1" applyFill="1" applyBorder="1" applyAlignment="1">
      <alignment horizontal="center"/>
    </xf>
    <xf numFmtId="0" fontId="44" fillId="3" borderId="0" xfId="0" applyFont="1" applyFill="1"/>
    <xf numFmtId="2" fontId="57" fillId="2" borderId="48" xfId="0" applyNumberFormat="1" applyFont="1" applyFill="1" applyBorder="1" applyAlignment="1">
      <alignment horizontal="center"/>
    </xf>
    <xf numFmtId="172" fontId="1" fillId="3" borderId="21" xfId="0" applyNumberFormat="1" applyFont="1" applyFill="1" applyBorder="1" applyAlignment="1">
      <alignment horizontal="center"/>
    </xf>
    <xf numFmtId="172" fontId="47" fillId="3" borderId="21" xfId="0" applyNumberFormat="1" applyFont="1" applyFill="1" applyBorder="1" applyAlignment="1">
      <alignment horizontal="center"/>
    </xf>
    <xf numFmtId="0" fontId="57" fillId="2" borderId="31" xfId="0" applyFont="1" applyFill="1" applyBorder="1"/>
    <xf numFmtId="14" fontId="57" fillId="2" borderId="2" xfId="0" applyNumberFormat="1" applyFont="1" applyFill="1" applyBorder="1" applyAlignment="1">
      <alignment horizontal="center"/>
    </xf>
    <xf numFmtId="0" fontId="57" fillId="3" borderId="45" xfId="0" applyFont="1" applyFill="1" applyBorder="1" applyAlignment="1">
      <alignment horizontal="center"/>
    </xf>
    <xf numFmtId="172" fontId="47" fillId="3" borderId="83" xfId="0" applyNumberFormat="1" applyFont="1" applyFill="1" applyBorder="1" applyAlignment="1">
      <alignment horizontal="center"/>
    </xf>
    <xf numFmtId="14" fontId="9" fillId="3" borderId="45" xfId="0" applyNumberFormat="1" applyFont="1" applyFill="1" applyBorder="1" applyAlignment="1">
      <alignment horizontal="center"/>
    </xf>
    <xf numFmtId="0" fontId="57" fillId="2" borderId="26" xfId="0" applyFont="1" applyFill="1" applyBorder="1"/>
    <xf numFmtId="0" fontId="57" fillId="2" borderId="26" xfId="0" applyFont="1" applyFill="1" applyBorder="1" applyAlignment="1">
      <alignment horizontal="center"/>
    </xf>
    <xf numFmtId="14" fontId="57" fillId="2" borderId="26" xfId="0" applyNumberFormat="1" applyFont="1" applyFill="1" applyBorder="1" applyAlignment="1">
      <alignment horizontal="center"/>
    </xf>
    <xf numFmtId="0" fontId="57" fillId="2" borderId="26" xfId="0" applyFont="1" applyFill="1" applyBorder="1" applyAlignment="1">
      <alignment horizontal="center" wrapText="1"/>
    </xf>
    <xf numFmtId="172" fontId="47" fillId="2" borderId="91" xfId="0" applyNumberFormat="1" applyFont="1" applyFill="1" applyBorder="1" applyAlignment="1">
      <alignment horizontal="center"/>
    </xf>
    <xf numFmtId="0" fontId="57" fillId="3" borderId="48" xfId="0" applyFont="1" applyFill="1" applyBorder="1" applyAlignment="1">
      <alignment horizontal="center" wrapText="1"/>
    </xf>
    <xf numFmtId="0" fontId="47" fillId="3" borderId="21" xfId="0" applyFont="1" applyFill="1" applyBorder="1" applyAlignment="1">
      <alignment horizontal="center"/>
    </xf>
    <xf numFmtId="0" fontId="48" fillId="27" borderId="1" xfId="0" applyFont="1" applyFill="1" applyBorder="1" applyAlignment="1">
      <alignment horizontal="center"/>
    </xf>
    <xf numFmtId="2" fontId="63" fillId="27" borderId="1" xfId="0" applyNumberFormat="1" applyFont="1" applyFill="1" applyBorder="1" applyAlignment="1">
      <alignment horizontal="center"/>
    </xf>
    <xf numFmtId="14" fontId="63" fillId="27" borderId="1" xfId="0" applyNumberFormat="1" applyFont="1" applyFill="1" applyBorder="1" applyAlignment="1">
      <alignment horizontal="center"/>
    </xf>
    <xf numFmtId="0" fontId="63" fillId="27" borderId="1" xfId="0" applyFont="1" applyFill="1" applyBorder="1" applyAlignment="1">
      <alignment horizontal="center"/>
    </xf>
    <xf numFmtId="2" fontId="33" fillId="2" borderId="1" xfId="1" applyNumberFormat="1" applyFont="1" applyFill="1" applyBorder="1" applyAlignment="1">
      <alignment horizontal="center"/>
    </xf>
    <xf numFmtId="14" fontId="33" fillId="2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12" fillId="4" borderId="1" xfId="1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2" fontId="33" fillId="3" borderId="26" xfId="0" applyNumberFormat="1" applyFont="1" applyFill="1" applyBorder="1" applyAlignment="1">
      <alignment horizontal="center"/>
    </xf>
    <xf numFmtId="14" fontId="33" fillId="3" borderId="26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3" fillId="27" borderId="2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3" fillId="2" borderId="2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 wrapText="1"/>
    </xf>
    <xf numFmtId="0" fontId="0" fillId="4" borderId="46" xfId="0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left"/>
    </xf>
    <xf numFmtId="3" fontId="82" fillId="27" borderId="1" xfId="0" applyNumberFormat="1" applyFont="1" applyFill="1" applyBorder="1"/>
    <xf numFmtId="174" fontId="82" fillId="27" borderId="1" xfId="0" applyNumberFormat="1" applyFont="1" applyFill="1" applyBorder="1" applyAlignment="1">
      <alignment horizontal="left"/>
    </xf>
    <xf numFmtId="0" fontId="22" fillId="4" borderId="4" xfId="0" applyFont="1" applyFill="1" applyBorder="1"/>
    <xf numFmtId="0" fontId="22" fillId="4" borderId="29" xfId="0" applyFont="1" applyFill="1" applyBorder="1"/>
    <xf numFmtId="0" fontId="44" fillId="2" borderId="34" xfId="0" applyFont="1" applyFill="1" applyBorder="1"/>
    <xf numFmtId="0" fontId="44" fillId="2" borderId="37" xfId="0" applyFont="1" applyFill="1" applyBorder="1"/>
    <xf numFmtId="0" fontId="44" fillId="0" borderId="37" xfId="0" applyFont="1" applyBorder="1"/>
    <xf numFmtId="0" fontId="44" fillId="0" borderId="56" xfId="0" applyFont="1" applyBorder="1"/>
    <xf numFmtId="0" fontId="22" fillId="4" borderId="30" xfId="0" applyFont="1" applyFill="1" applyBorder="1"/>
    <xf numFmtId="169" fontId="1" fillId="2" borderId="24" xfId="0" applyNumberFormat="1" applyFont="1" applyFill="1" applyBorder="1" applyAlignment="1">
      <alignment horizontal="center"/>
    </xf>
    <xf numFmtId="14" fontId="1" fillId="2" borderId="26" xfId="0" applyNumberFormat="1" applyFont="1" applyFill="1" applyBorder="1"/>
    <xf numFmtId="0" fontId="1" fillId="2" borderId="91" xfId="0" applyFont="1" applyFill="1" applyBorder="1"/>
    <xf numFmtId="0" fontId="53" fillId="0" borderId="27" xfId="0" applyFont="1" applyFill="1" applyBorder="1"/>
    <xf numFmtId="169" fontId="1" fillId="2" borderId="22" xfId="0" applyNumberFormat="1" applyFont="1" applyFill="1" applyBorder="1" applyAlignment="1">
      <alignment horizontal="center"/>
    </xf>
    <xf numFmtId="0" fontId="53" fillId="0" borderId="23" xfId="0" applyFont="1" applyBorder="1"/>
    <xf numFmtId="169" fontId="1" fillId="0" borderId="22" xfId="0" applyNumberFormat="1" applyFont="1" applyBorder="1" applyAlignment="1">
      <alignment horizontal="center"/>
    </xf>
    <xf numFmtId="169" fontId="1" fillId="0" borderId="43" xfId="0" applyNumberFormat="1" applyFont="1" applyBorder="1" applyAlignment="1">
      <alignment horizontal="center"/>
    </xf>
    <xf numFmtId="0" fontId="53" fillId="0" borderId="46" xfId="0" applyFont="1" applyBorder="1"/>
    <xf numFmtId="165" fontId="1" fillId="0" borderId="1" xfId="0" applyNumberFormat="1" applyFont="1" applyBorder="1"/>
    <xf numFmtId="165" fontId="1" fillId="0" borderId="44" xfId="0" applyNumberFormat="1" applyFont="1" applyBorder="1"/>
    <xf numFmtId="14" fontId="24" fillId="0" borderId="23" xfId="0" applyNumberFormat="1" applyFont="1" applyFill="1" applyBorder="1"/>
    <xf numFmtId="165" fontId="1" fillId="2" borderId="26" xfId="0" applyNumberFormat="1" applyFont="1" applyFill="1" applyBorder="1"/>
    <xf numFmtId="14" fontId="0" fillId="2" borderId="27" xfId="0" applyNumberFormat="1" applyFill="1" applyBorder="1"/>
    <xf numFmtId="165" fontId="1" fillId="2" borderId="1" xfId="0" applyNumberFormat="1" applyFont="1" applyFill="1" applyBorder="1"/>
    <xf numFmtId="0" fontId="24" fillId="0" borderId="1" xfId="0" applyFont="1" applyFill="1" applyBorder="1"/>
    <xf numFmtId="2" fontId="24" fillId="0" borderId="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82" fillId="34" borderId="6" xfId="0" applyFont="1" applyFill="1" applyBorder="1" applyAlignment="1">
      <alignment horizontal="left" vertical="top" wrapText="1"/>
    </xf>
    <xf numFmtId="0" fontId="34" fillId="4" borderId="72" xfId="0" applyFont="1" applyFill="1" applyBorder="1" applyAlignment="1">
      <alignment horizontal="left" wrapText="1"/>
    </xf>
    <xf numFmtId="0" fontId="34" fillId="4" borderId="74" xfId="0" applyFont="1" applyFill="1" applyBorder="1" applyAlignment="1">
      <alignment horizontal="left" wrapText="1"/>
    </xf>
    <xf numFmtId="173" fontId="22" fillId="2" borderId="1" xfId="0" applyNumberFormat="1" applyFont="1" applyFill="1" applyBorder="1" applyAlignment="1">
      <alignment horizontal="center"/>
    </xf>
    <xf numFmtId="173" fontId="1" fillId="2" borderId="1" xfId="0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47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89" fillId="34" borderId="47" xfId="0" applyFont="1" applyFill="1" applyBorder="1" applyAlignment="1">
      <alignment horizontal="center"/>
    </xf>
    <xf numFmtId="0" fontId="89" fillId="34" borderId="48" xfId="0" applyFont="1" applyFill="1" applyBorder="1" applyAlignment="1">
      <alignment horizontal="left" wrapText="1"/>
    </xf>
    <xf numFmtId="0" fontId="89" fillId="34" borderId="5" xfId="0" applyFont="1" applyFill="1" applyBorder="1" applyAlignment="1">
      <alignment horizontal="left"/>
    </xf>
    <xf numFmtId="0" fontId="34" fillId="4" borderId="6" xfId="0" applyFont="1" applyFill="1" applyBorder="1" applyAlignment="1">
      <alignment horizontal="left" wrapText="1"/>
    </xf>
    <xf numFmtId="0" fontId="47" fillId="0" borderId="3" xfId="0" applyFont="1" applyFill="1" applyBorder="1" applyAlignment="1">
      <alignment horizontal="left" wrapText="1"/>
    </xf>
    <xf numFmtId="0" fontId="9" fillId="0" borderId="72" xfId="0" applyFont="1" applyFill="1" applyBorder="1" applyAlignment="1">
      <alignment horizontal="center" wrapText="1"/>
    </xf>
    <xf numFmtId="0" fontId="9" fillId="0" borderId="73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172" fontId="1" fillId="0" borderId="0" xfId="0" applyNumberFormat="1" applyFont="1" applyBorder="1" applyAlignment="1">
      <alignment horizontal="center"/>
    </xf>
    <xf numFmtId="0" fontId="34" fillId="0" borderId="1" xfId="0" applyFont="1" applyBorder="1" applyAlignment="1">
      <alignment horizontal="right"/>
    </xf>
    <xf numFmtId="172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9" fillId="20" borderId="3" xfId="0" applyFont="1" applyFill="1" applyBorder="1" applyAlignment="1">
      <alignment horizontal="center"/>
    </xf>
    <xf numFmtId="0" fontId="19" fillId="20" borderId="12" xfId="0" applyFont="1" applyFill="1" applyBorder="1" applyAlignment="1">
      <alignment horizontal="center"/>
    </xf>
    <xf numFmtId="0" fontId="19" fillId="20" borderId="3" xfId="0" applyFont="1" applyFill="1" applyBorder="1" applyAlignment="1">
      <alignment horizontal="center" wrapText="1"/>
    </xf>
    <xf numFmtId="0" fontId="90" fillId="4" borderId="3" xfId="0" applyFont="1" applyFill="1" applyBorder="1"/>
    <xf numFmtId="0" fontId="1" fillId="4" borderId="3" xfId="0" applyFont="1" applyFill="1" applyBorder="1" applyAlignment="1">
      <alignment horizontal="center"/>
    </xf>
    <xf numFmtId="172" fontId="0" fillId="4" borderId="3" xfId="0" applyNumberFormat="1" applyFont="1" applyFill="1" applyBorder="1"/>
    <xf numFmtId="0" fontId="90" fillId="4" borderId="2" xfId="0" applyFont="1" applyFill="1" applyBorder="1"/>
    <xf numFmtId="0" fontId="1" fillId="4" borderId="2" xfId="0" applyFont="1" applyFill="1" applyBorder="1" applyAlignment="1">
      <alignment horizontal="center"/>
    </xf>
    <xf numFmtId="172" fontId="0" fillId="4" borderId="2" xfId="0" applyNumberFormat="1" applyFont="1" applyFill="1" applyBorder="1"/>
    <xf numFmtId="0" fontId="90" fillId="4" borderId="6" xfId="0" applyFont="1" applyFill="1" applyBorder="1"/>
    <xf numFmtId="0" fontId="1" fillId="4" borderId="6" xfId="0" applyFont="1" applyFill="1" applyBorder="1" applyAlignment="1">
      <alignment horizontal="center"/>
    </xf>
    <xf numFmtId="172" fontId="0" fillId="4" borderId="6" xfId="0" applyNumberFormat="1" applyFont="1" applyFill="1" applyBorder="1"/>
    <xf numFmtId="0" fontId="90" fillId="8" borderId="6" xfId="0" applyFont="1" applyFill="1" applyBorder="1"/>
    <xf numFmtId="0" fontId="1" fillId="8" borderId="6" xfId="0" applyFont="1" applyFill="1" applyBorder="1" applyAlignment="1">
      <alignment horizontal="center"/>
    </xf>
    <xf numFmtId="3" fontId="0" fillId="8" borderId="6" xfId="0" applyNumberFormat="1" applyFont="1" applyFill="1" applyBorder="1"/>
    <xf numFmtId="0" fontId="90" fillId="23" borderId="47" xfId="0" applyFont="1" applyFill="1" applyBorder="1"/>
    <xf numFmtId="0" fontId="1" fillId="23" borderId="48" xfId="0" applyFont="1" applyFill="1" applyBorder="1" applyAlignment="1">
      <alignment horizontal="center"/>
    </xf>
    <xf numFmtId="172" fontId="0" fillId="23" borderId="48" xfId="0" applyNumberFormat="1" applyFont="1" applyFill="1" applyBorder="1"/>
    <xf numFmtId="0" fontId="90" fillId="23" borderId="24" xfId="0" applyFont="1" applyFill="1" applyBorder="1"/>
    <xf numFmtId="0" fontId="1" fillId="23" borderId="26" xfId="0" applyFont="1" applyFill="1" applyBorder="1" applyAlignment="1">
      <alignment horizontal="center"/>
    </xf>
    <xf numFmtId="172" fontId="0" fillId="23" borderId="26" xfId="0" applyNumberFormat="1" applyFont="1" applyFill="1" applyBorder="1"/>
    <xf numFmtId="0" fontId="90" fillId="23" borderId="43" xfId="0" applyFont="1" applyFill="1" applyBorder="1"/>
    <xf numFmtId="0" fontId="1" fillId="23" borderId="44" xfId="0" applyFont="1" applyFill="1" applyBorder="1" applyAlignment="1">
      <alignment horizontal="center"/>
    </xf>
    <xf numFmtId="172" fontId="0" fillId="23" borderId="44" xfId="0" applyNumberFormat="1" applyFont="1" applyFill="1" applyBorder="1"/>
    <xf numFmtId="0" fontId="1" fillId="23" borderId="29" xfId="0" applyFont="1" applyFill="1" applyBorder="1" applyAlignment="1">
      <alignment horizontal="center"/>
    </xf>
    <xf numFmtId="0" fontId="1" fillId="23" borderId="87" xfId="0" applyFont="1" applyFill="1" applyBorder="1" applyAlignment="1">
      <alignment horizontal="center"/>
    </xf>
    <xf numFmtId="172" fontId="0" fillId="23" borderId="87" xfId="0" applyNumberFormat="1" applyFont="1" applyFill="1" applyBorder="1"/>
    <xf numFmtId="0" fontId="1" fillId="0" borderId="48" xfId="0" applyFont="1" applyBorder="1" applyAlignment="1">
      <alignment horizontal="center" wrapText="1"/>
    </xf>
    <xf numFmtId="0" fontId="1" fillId="0" borderId="48" xfId="0" applyFont="1" applyBorder="1" applyAlignment="1">
      <alignment horizontal="center"/>
    </xf>
    <xf numFmtId="172" fontId="1" fillId="0" borderId="48" xfId="0" applyNumberFormat="1" applyFont="1" applyBorder="1" applyAlignment="1">
      <alignment horizontal="center"/>
    </xf>
    <xf numFmtId="172" fontId="1" fillId="0" borderId="21" xfId="0" applyNumberFormat="1" applyFont="1" applyBorder="1" applyAlignment="1">
      <alignment horizontal="center"/>
    </xf>
    <xf numFmtId="172" fontId="21" fillId="0" borderId="2" xfId="0" applyNumberFormat="1" applyFon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1" fillId="0" borderId="26" xfId="0" applyNumberFormat="1" applyFont="1" applyBorder="1" applyAlignment="1">
      <alignment horizontal="center"/>
    </xf>
    <xf numFmtId="172" fontId="1" fillId="0" borderId="27" xfId="0" applyNumberFormat="1" applyFont="1" applyBorder="1" applyAlignment="1">
      <alignment horizontal="center"/>
    </xf>
    <xf numFmtId="172" fontId="1" fillId="0" borderId="44" xfId="0" applyNumberFormat="1" applyFont="1" applyBorder="1" applyAlignment="1">
      <alignment horizontal="center"/>
    </xf>
    <xf numFmtId="172" fontId="1" fillId="0" borderId="46" xfId="0" applyNumberFormat="1" applyFont="1" applyBorder="1" applyAlignment="1">
      <alignment horizontal="center"/>
    </xf>
    <xf numFmtId="172" fontId="21" fillId="0" borderId="6" xfId="0" applyNumberFormat="1" applyFon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21" fillId="0" borderId="3" xfId="0" applyNumberFormat="1" applyFon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1" fillId="8" borderId="6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172" fontId="14" fillId="0" borderId="1" xfId="0" applyNumberFormat="1" applyFont="1" applyBorder="1" applyAlignment="1">
      <alignment horizontal="center"/>
    </xf>
    <xf numFmtId="3" fontId="48" fillId="27" borderId="1" xfId="0" applyNumberFormat="1" applyFont="1" applyFill="1" applyBorder="1"/>
    <xf numFmtId="174" fontId="54" fillId="27" borderId="1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64" fillId="2" borderId="10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103" xfId="0" applyFill="1" applyBorder="1"/>
    <xf numFmtId="0" fontId="0" fillId="0" borderId="104" xfId="0" applyFill="1" applyBorder="1"/>
    <xf numFmtId="49" fontId="9" fillId="0" borderId="104" xfId="0" applyNumberFormat="1" applyFont="1" applyFill="1" applyBorder="1"/>
    <xf numFmtId="0" fontId="0" fillId="0" borderId="105" xfId="0" applyFill="1" applyBorder="1"/>
    <xf numFmtId="0" fontId="12" fillId="0" borderId="106" xfId="0" applyFont="1" applyFill="1" applyBorder="1"/>
    <xf numFmtId="0" fontId="12" fillId="0" borderId="107" xfId="0" applyFont="1" applyFill="1" applyBorder="1"/>
    <xf numFmtId="0" fontId="1" fillId="0" borderId="108" xfId="0" applyFont="1" applyFill="1" applyBorder="1" applyAlignment="1">
      <alignment horizontal="left"/>
    </xf>
    <xf numFmtId="14" fontId="0" fillId="0" borderId="107" xfId="0" applyNumberFormat="1" applyFill="1" applyBorder="1"/>
    <xf numFmtId="14" fontId="0" fillId="0" borderId="109" xfId="0" applyNumberFormat="1" applyFill="1" applyBorder="1"/>
    <xf numFmtId="0" fontId="1" fillId="0" borderId="110" xfId="0" applyFont="1" applyFill="1" applyBorder="1" applyAlignment="1">
      <alignment horizontal="left"/>
    </xf>
    <xf numFmtId="0" fontId="1" fillId="0" borderId="106" xfId="0" applyFont="1" applyFill="1" applyBorder="1" applyAlignment="1">
      <alignment horizontal="left"/>
    </xf>
    <xf numFmtId="0" fontId="0" fillId="0" borderId="111" xfId="0" applyFill="1" applyBorder="1"/>
    <xf numFmtId="0" fontId="1" fillId="0" borderId="112" xfId="0" applyFont="1" applyFill="1" applyBorder="1" applyAlignment="1">
      <alignment horizontal="left"/>
    </xf>
    <xf numFmtId="0" fontId="0" fillId="0" borderId="113" xfId="0" applyFill="1" applyBorder="1"/>
    <xf numFmtId="2" fontId="0" fillId="0" borderId="114" xfId="0" applyNumberFormat="1" applyFill="1" applyBorder="1" applyAlignment="1">
      <alignment horizontal="center"/>
    </xf>
    <xf numFmtId="0" fontId="0" fillId="0" borderId="115" xfId="0" applyFill="1" applyBorder="1"/>
    <xf numFmtId="172" fontId="0" fillId="0" borderId="3" xfId="0" applyNumberFormat="1" applyFill="1" applyBorder="1" applyAlignment="1">
      <alignment horizontal="center"/>
    </xf>
    <xf numFmtId="0" fontId="1" fillId="0" borderId="112" xfId="0" applyFont="1" applyFill="1" applyBorder="1"/>
    <xf numFmtId="2" fontId="1" fillId="0" borderId="114" xfId="0" applyNumberFormat="1" applyFont="1" applyFill="1" applyBorder="1"/>
    <xf numFmtId="164" fontId="33" fillId="17" borderId="6" xfId="0" applyNumberFormat="1" applyFont="1" applyFill="1" applyBorder="1"/>
    <xf numFmtId="166" fontId="1" fillId="8" borderId="3" xfId="0" applyNumberFormat="1" applyFont="1" applyFill="1" applyBorder="1" applyAlignment="1">
      <alignment horizontal="center"/>
    </xf>
    <xf numFmtId="0" fontId="45" fillId="4" borderId="116" xfId="0" applyFont="1" applyFill="1" applyBorder="1" applyAlignment="1">
      <alignment horizontal="center"/>
    </xf>
    <xf numFmtId="0" fontId="60" fillId="4" borderId="117" xfId="0" applyFont="1" applyFill="1" applyBorder="1"/>
    <xf numFmtId="0" fontId="61" fillId="4" borderId="80" xfId="0" applyFont="1" applyFill="1" applyBorder="1"/>
    <xf numFmtId="0" fontId="91" fillId="4" borderId="118" xfId="0" applyFont="1" applyFill="1" applyBorder="1"/>
    <xf numFmtId="16" fontId="61" fillId="4" borderId="119" xfId="0" applyNumberFormat="1" applyFont="1" applyFill="1" applyBorder="1"/>
    <xf numFmtId="0" fontId="91" fillId="4" borderId="120" xfId="0" applyFont="1" applyFill="1" applyBorder="1"/>
    <xf numFmtId="0" fontId="22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45" fillId="8" borderId="1" xfId="0" applyFont="1" applyFill="1" applyBorder="1" applyAlignment="1">
      <alignment horizontal="left" wrapText="1"/>
    </xf>
    <xf numFmtId="173" fontId="1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73" fontId="1" fillId="8" borderId="10" xfId="0" applyNumberFormat="1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44" fillId="8" borderId="1" xfId="0" applyFont="1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1" fillId="8" borderId="3" xfId="0" applyFont="1" applyFill="1" applyBorder="1" applyAlignment="1">
      <alignment horizontal="left" wrapText="1"/>
    </xf>
    <xf numFmtId="0" fontId="9" fillId="8" borderId="1" xfId="0" applyFont="1" applyFill="1" applyBorder="1" applyAlignment="1">
      <alignment horizontal="left" vertical="top" wrapText="1"/>
    </xf>
    <xf numFmtId="166" fontId="56" fillId="8" borderId="41" xfId="0" applyNumberFormat="1" applyFont="1" applyFill="1" applyBorder="1" applyAlignment="1">
      <alignment horizontal="center"/>
    </xf>
    <xf numFmtId="166" fontId="0" fillId="8" borderId="3" xfId="0" applyNumberFormat="1" applyFill="1" applyBorder="1" applyAlignment="1">
      <alignment horizontal="center"/>
    </xf>
    <xf numFmtId="16" fontId="59" fillId="8" borderId="37" xfId="0" applyNumberFormat="1" applyFont="1" applyFill="1" applyBorder="1" applyAlignment="1">
      <alignment horizontal="center"/>
    </xf>
    <xf numFmtId="16" fontId="0" fillId="8" borderId="37" xfId="0" applyNumberFormat="1" applyFill="1" applyBorder="1"/>
    <xf numFmtId="166" fontId="0" fillId="8" borderId="1" xfId="0" applyNumberFormat="1" applyFill="1" applyBorder="1" applyAlignment="1">
      <alignment horizontal="center"/>
    </xf>
    <xf numFmtId="0" fontId="21" fillId="2" borderId="39" xfId="0" applyFont="1" applyFill="1" applyBorder="1" applyAlignment="1">
      <alignment wrapText="1"/>
    </xf>
    <xf numFmtId="174" fontId="47" fillId="8" borderId="1" xfId="0" applyNumberFormat="1" applyFont="1" applyFill="1" applyBorder="1" applyAlignment="1">
      <alignment horizontal="left"/>
    </xf>
    <xf numFmtId="174" fontId="44" fillId="8" borderId="1" xfId="0" applyNumberFormat="1" applyFont="1" applyFill="1" applyBorder="1" applyAlignment="1">
      <alignment horizontal="left"/>
    </xf>
    <xf numFmtId="174" fontId="21" fillId="8" borderId="1" xfId="0" applyNumberFormat="1" applyFont="1" applyFill="1" applyBorder="1" applyAlignment="1">
      <alignment horizontal="left"/>
    </xf>
    <xf numFmtId="174" fontId="57" fillId="8" borderId="1" xfId="0" applyNumberFormat="1" applyFont="1" applyFill="1" applyBorder="1" applyAlignment="1">
      <alignment horizontal="left"/>
    </xf>
    <xf numFmtId="0" fontId="47" fillId="8" borderId="1" xfId="0" applyFont="1" applyFill="1" applyBorder="1" applyAlignment="1">
      <alignment horizontal="left"/>
    </xf>
    <xf numFmtId="174" fontId="44" fillId="0" borderId="0" xfId="0" applyNumberFormat="1" applyFont="1" applyFill="1" applyBorder="1" applyAlignment="1">
      <alignment horizontal="left"/>
    </xf>
    <xf numFmtId="0" fontId="47" fillId="0" borderId="1" xfId="0" applyFont="1" applyFill="1" applyBorder="1" applyAlignment="1">
      <alignment horizontal="center"/>
    </xf>
    <xf numFmtId="14" fontId="56" fillId="0" borderId="1" xfId="0" applyNumberFormat="1" applyFont="1" applyFill="1" applyBorder="1" applyAlignment="1">
      <alignment horizontal="center"/>
    </xf>
    <xf numFmtId="0" fontId="0" fillId="0" borderId="29" xfId="0" applyBorder="1" applyAlignment="1">
      <alignment horizontal="left"/>
    </xf>
    <xf numFmtId="0" fontId="50" fillId="0" borderId="0" xfId="0" applyFont="1" applyFill="1" applyBorder="1"/>
    <xf numFmtId="14" fontId="47" fillId="0" borderId="1" xfId="0" applyNumberFormat="1" applyFont="1" applyFill="1" applyBorder="1" applyAlignment="1">
      <alignment horizontal="center"/>
    </xf>
    <xf numFmtId="0" fontId="56" fillId="0" borderId="1" xfId="0" applyFont="1" applyFill="1" applyBorder="1" applyAlignment="1">
      <alignment horizontal="left"/>
    </xf>
    <xf numFmtId="0" fontId="22" fillId="26" borderId="1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56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14" fontId="56" fillId="8" borderId="1" xfId="0" applyNumberFormat="1" applyFont="1" applyFill="1" applyBorder="1" applyAlignment="1">
      <alignment horizontal="center"/>
    </xf>
    <xf numFmtId="14" fontId="14" fillId="8" borderId="1" xfId="0" applyNumberFormat="1" applyFont="1" applyFill="1" applyBorder="1" applyAlignment="1">
      <alignment horizontal="center"/>
    </xf>
    <xf numFmtId="0" fontId="14" fillId="23" borderId="1" xfId="0" applyFont="1" applyFill="1" applyBorder="1" applyAlignment="1">
      <alignment horizontal="center"/>
    </xf>
    <xf numFmtId="14" fontId="14" fillId="23" borderId="1" xfId="0" applyNumberFormat="1" applyFont="1" applyFill="1" applyBorder="1" applyAlignment="1">
      <alignment horizontal="center"/>
    </xf>
    <xf numFmtId="0" fontId="79" fillId="12" borderId="1" xfId="0" applyFont="1" applyFill="1" applyBorder="1" applyAlignment="1">
      <alignment horizontal="center"/>
    </xf>
    <xf numFmtId="14" fontId="79" fillId="12" borderId="1" xfId="0" applyNumberFormat="1" applyFont="1" applyFill="1" applyBorder="1" applyAlignment="1">
      <alignment horizontal="center"/>
    </xf>
    <xf numFmtId="0" fontId="79" fillId="12" borderId="1" xfId="0" applyFont="1" applyFill="1" applyBorder="1" applyAlignment="1">
      <alignment horizontal="center" wrapText="1"/>
    </xf>
    <xf numFmtId="0" fontId="22" fillId="26" borderId="1" xfId="0" applyFont="1" applyFill="1" applyBorder="1" applyAlignment="1">
      <alignment horizontal="left"/>
    </xf>
    <xf numFmtId="0" fontId="56" fillId="8" borderId="1" xfId="0" applyFont="1" applyFill="1" applyBorder="1" applyAlignment="1">
      <alignment horizontal="left"/>
    </xf>
    <xf numFmtId="0" fontId="47" fillId="0" borderId="1" xfId="0" applyFont="1" applyFill="1" applyBorder="1" applyAlignment="1">
      <alignment horizontal="left"/>
    </xf>
    <xf numFmtId="0" fontId="56" fillId="23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left"/>
    </xf>
    <xf numFmtId="0" fontId="14" fillId="23" borderId="1" xfId="0" applyFont="1" applyFill="1" applyBorder="1" applyAlignment="1">
      <alignment horizontal="left"/>
    </xf>
    <xf numFmtId="0" fontId="79" fillId="12" borderId="1" xfId="0" applyFont="1" applyFill="1" applyBorder="1" applyAlignment="1">
      <alignment horizontal="left"/>
    </xf>
    <xf numFmtId="0" fontId="27" fillId="12" borderId="1" xfId="0" applyFont="1" applyFill="1" applyBorder="1" applyAlignment="1">
      <alignment horizontal="center"/>
    </xf>
    <xf numFmtId="14" fontId="56" fillId="0" borderId="0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left"/>
    </xf>
    <xf numFmtId="14" fontId="34" fillId="4" borderId="1" xfId="0" applyNumberFormat="1" applyFont="1" applyFill="1" applyBorder="1" applyAlignment="1">
      <alignment horizontal="center"/>
    </xf>
    <xf numFmtId="0" fontId="34" fillId="23" borderId="1" xfId="0" applyFont="1" applyFill="1" applyBorder="1" applyAlignment="1">
      <alignment horizontal="left"/>
    </xf>
    <xf numFmtId="0" fontId="34" fillId="23" borderId="1" xfId="0" applyFont="1" applyFill="1" applyBorder="1" applyAlignment="1">
      <alignment horizontal="center"/>
    </xf>
    <xf numFmtId="14" fontId="34" fillId="23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14" fontId="34" fillId="0" borderId="1" xfId="0" applyNumberFormat="1" applyFont="1" applyFill="1" applyBorder="1" applyAlignment="1">
      <alignment horizontal="center"/>
    </xf>
    <xf numFmtId="0" fontId="34" fillId="8" borderId="1" xfId="0" applyFont="1" applyFill="1" applyBorder="1" applyAlignment="1">
      <alignment horizontal="left"/>
    </xf>
    <xf numFmtId="0" fontId="34" fillId="8" borderId="1" xfId="0" applyFont="1" applyFill="1" applyBorder="1" applyAlignment="1">
      <alignment horizontal="center"/>
    </xf>
    <xf numFmtId="14" fontId="34" fillId="8" borderId="1" xfId="0" applyNumberFormat="1" applyFont="1" applyFill="1" applyBorder="1" applyAlignment="1">
      <alignment horizontal="center"/>
    </xf>
    <xf numFmtId="0" fontId="37" fillId="23" borderId="22" xfId="0" applyFont="1" applyFill="1" applyBorder="1" applyAlignment="1">
      <alignment horizontal="left"/>
    </xf>
    <xf numFmtId="0" fontId="37" fillId="23" borderId="1" xfId="0" applyFont="1" applyFill="1" applyBorder="1" applyAlignment="1">
      <alignment horizontal="center"/>
    </xf>
    <xf numFmtId="164" fontId="37" fillId="0" borderId="6" xfId="0" applyNumberFormat="1" applyFont="1" applyFill="1" applyBorder="1" applyAlignment="1">
      <alignment horizontal="right"/>
    </xf>
    <xf numFmtId="164" fontId="37" fillId="0" borderId="1" xfId="0" applyNumberFormat="1" applyFont="1" applyFill="1" applyBorder="1" applyAlignment="1">
      <alignment horizontal="right"/>
    </xf>
    <xf numFmtId="171" fontId="37" fillId="0" borderId="1" xfId="0" applyNumberFormat="1" applyFont="1" applyFill="1" applyBorder="1" applyAlignment="1">
      <alignment horizontal="right"/>
    </xf>
    <xf numFmtId="164" fontId="37" fillId="23" borderId="1" xfId="0" applyNumberFormat="1" applyFont="1" applyFill="1" applyBorder="1" applyAlignment="1">
      <alignment horizontal="right"/>
    </xf>
    <xf numFmtId="0" fontId="9" fillId="0" borderId="0" xfId="0" applyFont="1"/>
    <xf numFmtId="0" fontId="37" fillId="4" borderId="22" xfId="0" applyFont="1" applyFill="1" applyBorder="1" applyAlignment="1">
      <alignment horizontal="left"/>
    </xf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4" fontId="37" fillId="4" borderId="50" xfId="0" applyNumberFormat="1" applyFont="1" applyFill="1" applyBorder="1" applyAlignment="1">
      <alignment horizontal="center"/>
    </xf>
    <xf numFmtId="0" fontId="0" fillId="11" borderId="0" xfId="0" applyFont="1" applyFill="1" applyBorder="1"/>
    <xf numFmtId="0" fontId="33" fillId="11" borderId="0" xfId="0" applyFont="1" applyFill="1" applyBorder="1"/>
    <xf numFmtId="0" fontId="24" fillId="11" borderId="0" xfId="0" applyFont="1" applyFill="1" applyBorder="1"/>
    <xf numFmtId="0" fontId="59" fillId="11" borderId="0" xfId="0" applyFont="1" applyFill="1" applyBorder="1"/>
    <xf numFmtId="172" fontId="22" fillId="0" borderId="0" xfId="0" applyNumberFormat="1" applyFont="1" applyBorder="1"/>
    <xf numFmtId="175" fontId="21" fillId="0" borderId="0" xfId="0" applyNumberFormat="1" applyFont="1" applyBorder="1"/>
    <xf numFmtId="0" fontId="21" fillId="0" borderId="0" xfId="0" applyFont="1" applyBorder="1" applyAlignment="1">
      <alignment horizontal="right"/>
    </xf>
    <xf numFmtId="175" fontId="22" fillId="0" borderId="0" xfId="0" applyNumberFormat="1" applyFont="1" applyBorder="1"/>
    <xf numFmtId="0" fontId="59" fillId="4" borderId="1" xfId="0" applyFont="1" applyFill="1" applyBorder="1" applyAlignment="1">
      <alignment horizontal="center"/>
    </xf>
    <xf numFmtId="0" fontId="56" fillId="4" borderId="1" xfId="0" applyFont="1" applyFill="1" applyBorder="1" applyAlignment="1">
      <alignment horizontal="center" wrapText="1"/>
    </xf>
    <xf numFmtId="0" fontId="26" fillId="4" borderId="1" xfId="0" applyFont="1" applyFill="1" applyBorder="1" applyAlignment="1">
      <alignment horizontal="center"/>
    </xf>
    <xf numFmtId="0" fontId="79" fillId="2" borderId="49" xfId="0" applyFont="1" applyFill="1" applyBorder="1" applyAlignment="1">
      <alignment horizontal="center"/>
    </xf>
    <xf numFmtId="14" fontId="79" fillId="2" borderId="6" xfId="0" applyNumberFormat="1" applyFont="1" applyFill="1" applyBorder="1"/>
    <xf numFmtId="172" fontId="79" fillId="2" borderId="6" xfId="0" applyNumberFormat="1" applyFont="1" applyFill="1" applyBorder="1"/>
    <xf numFmtId="0" fontId="1" fillId="23" borderId="10" xfId="0" applyFont="1" applyFill="1" applyBorder="1" applyAlignment="1">
      <alignment horizontal="center" vertical="center"/>
    </xf>
    <xf numFmtId="164" fontId="59" fillId="4" borderId="1" xfId="0" applyNumberFormat="1" applyFont="1" applyFill="1" applyBorder="1"/>
    <xf numFmtId="0" fontId="37" fillId="0" borderId="1" xfId="0" applyFont="1" applyFill="1" applyBorder="1" applyAlignment="1">
      <alignment horizontal="left"/>
    </xf>
    <xf numFmtId="0" fontId="92" fillId="0" borderId="1" xfId="0" applyFont="1" applyBorder="1" applyAlignment="1">
      <alignment horizontal="center"/>
    </xf>
    <xf numFmtId="14" fontId="37" fillId="0" borderId="1" xfId="0" applyNumberFormat="1" applyFont="1" applyFill="1" applyBorder="1" applyAlignment="1">
      <alignment horizontal="center"/>
    </xf>
    <xf numFmtId="14" fontId="16" fillId="0" borderId="2" xfId="0" applyNumberFormat="1" applyFont="1" applyFill="1" applyBorder="1" applyAlignment="1">
      <alignment horizontal="center"/>
    </xf>
    <xf numFmtId="0" fontId="9" fillId="3" borderId="4" xfId="0" applyFont="1" applyFill="1" applyBorder="1"/>
    <xf numFmtId="0" fontId="9" fillId="3" borderId="48" xfId="0" applyFont="1" applyFill="1" applyBorder="1"/>
    <xf numFmtId="0" fontId="9" fillId="3" borderId="48" xfId="0" applyFont="1" applyFill="1" applyBorder="1" applyAlignment="1"/>
    <xf numFmtId="0" fontId="9" fillId="3" borderId="48" xfId="0" applyFont="1" applyFill="1" applyBorder="1" applyAlignment="1">
      <alignment horizontal="center"/>
    </xf>
    <xf numFmtId="0" fontId="9" fillId="0" borderId="2" xfId="0" applyFont="1" applyFill="1" applyBorder="1"/>
    <xf numFmtId="0" fontId="16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9" fillId="3" borderId="45" xfId="0" applyFont="1" applyFill="1" applyBorder="1"/>
    <xf numFmtId="0" fontId="9" fillId="3" borderId="45" xfId="0" applyFont="1" applyFill="1" applyBorder="1" applyAlignment="1"/>
    <xf numFmtId="0" fontId="9" fillId="3" borderId="45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" fontId="9" fillId="3" borderId="48" xfId="0" applyNumberFormat="1" applyFont="1" applyFill="1" applyBorder="1" applyAlignment="1">
      <alignment horizontal="center"/>
    </xf>
    <xf numFmtId="2" fontId="9" fillId="3" borderId="48" xfId="1" applyNumberFormat="1" applyFont="1" applyFill="1" applyBorder="1" applyAlignment="1">
      <alignment horizontal="center"/>
    </xf>
    <xf numFmtId="0" fontId="59" fillId="4" borderId="3" xfId="0" applyFont="1" applyFill="1" applyBorder="1" applyAlignment="1">
      <alignment horizontal="center" wrapText="1"/>
    </xf>
    <xf numFmtId="164" fontId="59" fillId="4" borderId="3" xfId="0" applyNumberFormat="1" applyFont="1" applyFill="1" applyBorder="1"/>
    <xf numFmtId="0" fontId="33" fillId="17" borderId="6" xfId="0" applyFont="1" applyFill="1" applyBorder="1" applyAlignment="1">
      <alignment horizontal="center"/>
    </xf>
    <xf numFmtId="0" fontId="9" fillId="23" borderId="47" xfId="0" applyFont="1" applyFill="1" applyBorder="1" applyAlignment="1">
      <alignment horizontal="center"/>
    </xf>
    <xf numFmtId="0" fontId="9" fillId="23" borderId="48" xfId="0" applyFont="1" applyFill="1" applyBorder="1" applyAlignment="1">
      <alignment horizontal="center"/>
    </xf>
    <xf numFmtId="164" fontId="9" fillId="23" borderId="21" xfId="0" applyNumberFormat="1" applyFont="1" applyFill="1" applyBorder="1"/>
    <xf numFmtId="0" fontId="34" fillId="17" borderId="3" xfId="0" applyFont="1" applyFill="1" applyBorder="1" applyAlignment="1">
      <alignment horizontal="center"/>
    </xf>
    <xf numFmtId="164" fontId="34" fillId="17" borderId="3" xfId="0" applyNumberFormat="1" applyFont="1" applyFill="1" applyBorder="1"/>
    <xf numFmtId="0" fontId="34" fillId="23" borderId="48" xfId="0" applyFont="1" applyFill="1" applyBorder="1" applyAlignment="1">
      <alignment horizontal="center"/>
    </xf>
    <xf numFmtId="164" fontId="34" fillId="23" borderId="21" xfId="0" applyNumberFormat="1" applyFont="1" applyFill="1" applyBorder="1"/>
    <xf numFmtId="0" fontId="21" fillId="8" borderId="1" xfId="0" applyFont="1" applyFill="1" applyBorder="1" applyAlignment="1">
      <alignment horizontal="left" wrapText="1"/>
    </xf>
    <xf numFmtId="172" fontId="1" fillId="0" borderId="3" xfId="0" applyNumberFormat="1" applyFont="1" applyFill="1" applyBorder="1"/>
    <xf numFmtId="3" fontId="0" fillId="8" borderId="1" xfId="0" applyNumberFormat="1" applyFont="1" applyFill="1" applyBorder="1"/>
    <xf numFmtId="0" fontId="32" fillId="3" borderId="1" xfId="0" applyFont="1" applyFill="1" applyBorder="1"/>
    <xf numFmtId="0" fontId="1" fillId="3" borderId="1" xfId="0" applyFont="1" applyFill="1" applyBorder="1" applyAlignment="1">
      <alignment horizontal="center"/>
    </xf>
    <xf numFmtId="3" fontId="0" fillId="3" borderId="1" xfId="0" applyNumberFormat="1" applyFont="1" applyFill="1" applyBorder="1"/>
    <xf numFmtId="172" fontId="0" fillId="3" borderId="1" xfId="0" applyNumberFormat="1" applyFont="1" applyFill="1" applyBorder="1"/>
    <xf numFmtId="0" fontId="56" fillId="4" borderId="1" xfId="0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173" fontId="1" fillId="8" borderId="6" xfId="0" applyNumberFormat="1" applyFont="1" applyFill="1" applyBorder="1" applyAlignment="1">
      <alignment horizontal="center"/>
    </xf>
    <xf numFmtId="0" fontId="14" fillId="8" borderId="6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49" fillId="16" borderId="0" xfId="0" applyFont="1" applyFill="1" applyBorder="1" applyAlignment="1">
      <alignment horizontal="center"/>
    </xf>
    <xf numFmtId="0" fontId="49" fillId="16" borderId="0" xfId="0" applyFont="1" applyFill="1" applyBorder="1" applyAlignment="1">
      <alignment horizontal="left" wrapText="1"/>
    </xf>
    <xf numFmtId="0" fontId="21" fillId="16" borderId="0" xfId="0" applyFont="1" applyFill="1" applyBorder="1" applyAlignment="1">
      <alignment horizontal="left"/>
    </xf>
    <xf numFmtId="0" fontId="1" fillId="16" borderId="0" xfId="0" applyFont="1" applyFill="1" applyBorder="1" applyAlignment="1">
      <alignment horizontal="center"/>
    </xf>
    <xf numFmtId="0" fontId="1" fillId="16" borderId="0" xfId="0" applyFont="1" applyFill="1" applyBorder="1" applyAlignment="1">
      <alignment horizontal="left" wrapText="1"/>
    </xf>
    <xf numFmtId="0" fontId="0" fillId="16" borderId="0" xfId="0" applyFill="1" applyBorder="1" applyAlignment="1">
      <alignment horizontal="left"/>
    </xf>
    <xf numFmtId="0" fontId="1" fillId="16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left" wrapText="1"/>
    </xf>
    <xf numFmtId="20" fontId="47" fillId="0" borderId="1" xfId="0" applyNumberFormat="1" applyFont="1" applyFill="1" applyBorder="1" applyAlignment="1">
      <alignment horizontal="left" wrapText="1"/>
    </xf>
    <xf numFmtId="0" fontId="47" fillId="0" borderId="6" xfId="0" applyFont="1" applyFill="1" applyBorder="1" applyAlignment="1">
      <alignment horizontal="left" wrapText="1"/>
    </xf>
    <xf numFmtId="0" fontId="56" fillId="2" borderId="1" xfId="0" applyFont="1" applyFill="1" applyBorder="1" applyAlignment="1">
      <alignment horizontal="center"/>
    </xf>
    <xf numFmtId="0" fontId="56" fillId="2" borderId="1" xfId="0" applyFont="1" applyFill="1" applyBorder="1" applyAlignment="1">
      <alignment horizontal="left"/>
    </xf>
    <xf numFmtId="14" fontId="56" fillId="2" borderId="1" xfId="0" applyNumberFormat="1" applyFont="1" applyFill="1" applyBorder="1" applyAlignment="1">
      <alignment horizontal="center"/>
    </xf>
    <xf numFmtId="0" fontId="0" fillId="0" borderId="121" xfId="0" applyFill="1" applyBorder="1"/>
    <xf numFmtId="49" fontId="9" fillId="0" borderId="121" xfId="0" applyNumberFormat="1" applyFont="1" applyFill="1" applyBorder="1"/>
    <xf numFmtId="0" fontId="0" fillId="0" borderId="103" xfId="0" applyBorder="1"/>
    <xf numFmtId="0" fontId="0" fillId="0" borderId="104" xfId="0" applyBorder="1"/>
    <xf numFmtId="0" fontId="0" fillId="0" borderId="122" xfId="0" applyBorder="1"/>
    <xf numFmtId="0" fontId="0" fillId="0" borderId="123" xfId="0" applyFill="1" applyBorder="1"/>
    <xf numFmtId="0" fontId="0" fillId="0" borderId="124" xfId="0" applyFill="1" applyBorder="1"/>
    <xf numFmtId="0" fontId="0" fillId="0" borderId="119" xfId="0" applyFill="1" applyBorder="1"/>
    <xf numFmtId="0" fontId="1" fillId="0" borderId="125" xfId="0" applyFont="1" applyFill="1" applyBorder="1"/>
    <xf numFmtId="2" fontId="1" fillId="0" borderId="125" xfId="0" applyNumberFormat="1" applyFont="1" applyFill="1" applyBorder="1"/>
    <xf numFmtId="0" fontId="0" fillId="0" borderId="126" xfId="0" applyFill="1" applyBorder="1"/>
    <xf numFmtId="14" fontId="0" fillId="0" borderId="127" xfId="0" applyNumberFormat="1" applyFill="1" applyBorder="1"/>
    <xf numFmtId="14" fontId="0" fillId="0" borderId="128" xfId="0" applyNumberFormat="1" applyFill="1" applyBorder="1"/>
    <xf numFmtId="2" fontId="0" fillId="0" borderId="113" xfId="0" applyNumberFormat="1" applyFill="1" applyBorder="1" applyAlignment="1">
      <alignment horizontal="center"/>
    </xf>
    <xf numFmtId="14" fontId="0" fillId="0" borderId="114" xfId="0" applyNumberFormat="1" applyFill="1" applyBorder="1"/>
    <xf numFmtId="0" fontId="34" fillId="8" borderId="1" xfId="0" applyFont="1" applyFill="1" applyBorder="1" applyAlignment="1">
      <alignment horizontal="left" wrapText="1"/>
    </xf>
    <xf numFmtId="0" fontId="37" fillId="8" borderId="22" xfId="0" applyFont="1" applyFill="1" applyBorder="1" applyAlignment="1">
      <alignment horizontal="left"/>
    </xf>
    <xf numFmtId="0" fontId="37" fillId="8" borderId="1" xfId="0" applyFont="1" applyFill="1" applyBorder="1" applyAlignment="1">
      <alignment horizontal="center"/>
    </xf>
    <xf numFmtId="0" fontId="86" fillId="8" borderId="1" xfId="0" applyFont="1" applyFill="1" applyBorder="1" applyAlignment="1">
      <alignment horizontal="center"/>
    </xf>
    <xf numFmtId="164" fontId="37" fillId="8" borderId="1" xfId="0" applyNumberFormat="1" applyFont="1" applyFill="1" applyBorder="1" applyAlignment="1">
      <alignment horizontal="right"/>
    </xf>
    <xf numFmtId="14" fontId="37" fillId="8" borderId="50" xfId="0" applyNumberFormat="1" applyFont="1" applyFill="1" applyBorder="1" applyAlignment="1">
      <alignment horizontal="center"/>
    </xf>
    <xf numFmtId="182" fontId="44" fillId="23" borderId="1" xfId="3" applyFont="1" applyFill="1" applyBorder="1"/>
    <xf numFmtId="49" fontId="89" fillId="25" borderId="0" xfId="0" applyNumberFormat="1" applyFont="1" applyFill="1" applyBorder="1"/>
    <xf numFmtId="14" fontId="1" fillId="17" borderId="1" xfId="0" applyNumberFormat="1" applyFont="1" applyFill="1" applyBorder="1"/>
    <xf numFmtId="14" fontId="1" fillId="8" borderId="1" xfId="0" applyNumberFormat="1" applyFont="1" applyFill="1" applyBorder="1"/>
    <xf numFmtId="0" fontId="94" fillId="2" borderId="10" xfId="4" applyFont="1" applyFill="1" applyBorder="1"/>
    <xf numFmtId="0" fontId="0" fillId="2" borderId="10" xfId="0" applyFill="1" applyBorder="1"/>
    <xf numFmtId="14" fontId="0" fillId="17" borderId="1" xfId="0" applyNumberFormat="1" applyFill="1" applyBorder="1"/>
    <xf numFmtId="0" fontId="22" fillId="2" borderId="10" xfId="0" applyFont="1" applyFill="1" applyBorder="1"/>
    <xf numFmtId="14" fontId="22" fillId="17" borderId="1" xfId="0" applyNumberFormat="1" applyFont="1" applyFill="1" applyBorder="1"/>
    <xf numFmtId="14" fontId="22" fillId="2" borderId="1" xfId="0" applyNumberFormat="1" applyFont="1" applyFill="1" applyBorder="1"/>
    <xf numFmtId="0" fontId="95" fillId="2" borderId="10" xfId="4" applyFont="1" applyFill="1" applyBorder="1"/>
    <xf numFmtId="0" fontId="24" fillId="2" borderId="10" xfId="0" applyFont="1" applyFill="1" applyBorder="1"/>
    <xf numFmtId="14" fontId="24" fillId="17" borderId="1" xfId="0" applyNumberFormat="1" applyFont="1" applyFill="1" applyBorder="1"/>
    <xf numFmtId="0" fontId="93" fillId="2" borderId="1" xfId="4" applyFill="1" applyBorder="1"/>
    <xf numFmtId="0" fontId="47" fillId="8" borderId="3" xfId="0" applyFont="1" applyFill="1" applyBorder="1" applyAlignment="1">
      <alignment horizontal="left" wrapText="1"/>
    </xf>
    <xf numFmtId="0" fontId="9" fillId="8" borderId="72" xfId="0" applyFont="1" applyFill="1" applyBorder="1" applyAlignment="1">
      <alignment horizontal="center" wrapText="1"/>
    </xf>
    <xf numFmtId="0" fontId="9" fillId="8" borderId="73" xfId="0" applyFont="1" applyFill="1" applyBorder="1" applyAlignment="1">
      <alignment horizontal="center" wrapText="1"/>
    </xf>
    <xf numFmtId="0" fontId="9" fillId="8" borderId="74" xfId="0" applyFont="1" applyFill="1" applyBorder="1" applyAlignment="1">
      <alignment horizontal="center" wrapText="1"/>
    </xf>
    <xf numFmtId="0" fontId="47" fillId="8" borderId="6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33" fillId="4" borderId="6" xfId="0" applyFont="1" applyFill="1" applyBorder="1" applyAlignment="1">
      <alignment horizontal="center"/>
    </xf>
    <xf numFmtId="164" fontId="33" fillId="4" borderId="6" xfId="0" applyNumberFormat="1" applyFont="1" applyFill="1" applyBorder="1"/>
    <xf numFmtId="0" fontId="22" fillId="8" borderId="22" xfId="0" applyFont="1" applyFill="1" applyBorder="1" applyAlignment="1">
      <alignment horizontal="left"/>
    </xf>
    <xf numFmtId="0" fontId="24" fillId="8" borderId="1" xfId="0" applyFont="1" applyFill="1" applyBorder="1"/>
    <xf numFmtId="2" fontId="24" fillId="8" borderId="1" xfId="0" applyNumberFormat="1" applyFont="1" applyFill="1" applyBorder="1" applyAlignment="1">
      <alignment horizontal="center"/>
    </xf>
    <xf numFmtId="14" fontId="24" fillId="8" borderId="23" xfId="0" applyNumberFormat="1" applyFont="1" applyFill="1" applyBorder="1"/>
    <xf numFmtId="174" fontId="0" fillId="0" borderId="1" xfId="0" applyNumberFormat="1" applyFill="1" applyBorder="1" applyAlignment="1">
      <alignment horizontal="left"/>
    </xf>
    <xf numFmtId="174" fontId="0" fillId="0" borderId="0" xfId="0" applyNumberFormat="1" applyFill="1" applyBorder="1" applyAlignment="1">
      <alignment horizontal="left"/>
    </xf>
    <xf numFmtId="174" fontId="1" fillId="0" borderId="1" xfId="0" applyNumberFormat="1" applyFont="1" applyFill="1" applyBorder="1" applyAlignment="1">
      <alignment horizontal="left"/>
    </xf>
    <xf numFmtId="174" fontId="10" fillId="0" borderId="1" xfId="0" applyNumberFormat="1" applyFont="1" applyFill="1" applyBorder="1" applyAlignment="1">
      <alignment horizontal="left"/>
    </xf>
    <xf numFmtId="3" fontId="14" fillId="0" borderId="3" xfId="0" applyNumberFormat="1" applyFont="1" applyFill="1" applyBorder="1" applyAlignment="1">
      <alignment horizontal="left"/>
    </xf>
    <xf numFmtId="172" fontId="0" fillId="0" borderId="1" xfId="0" applyNumberFormat="1" applyBorder="1" applyAlignment="1">
      <alignment horizontal="left"/>
    </xf>
    <xf numFmtId="0" fontId="22" fillId="4" borderId="1" xfId="0" applyFont="1" applyFill="1" applyBorder="1"/>
    <xf numFmtId="174" fontId="10" fillId="0" borderId="1" xfId="0" applyNumberFormat="1" applyFont="1" applyFill="1" applyBorder="1"/>
    <xf numFmtId="3" fontId="10" fillId="0" borderId="1" xfId="0" applyNumberFormat="1" applyFont="1" applyFill="1" applyBorder="1"/>
    <xf numFmtId="3" fontId="9" fillId="0" borderId="1" xfId="0" applyNumberFormat="1" applyFont="1" applyFill="1" applyBorder="1" applyAlignment="1">
      <alignment horizontal="left"/>
    </xf>
    <xf numFmtId="172" fontId="22" fillId="0" borderId="1" xfId="0" applyNumberFormat="1" applyFont="1" applyFill="1" applyBorder="1"/>
    <xf numFmtId="0" fontId="56" fillId="0" borderId="1" xfId="0" applyFont="1" applyFill="1" applyBorder="1"/>
    <xf numFmtId="174" fontId="22" fillId="0" borderId="1" xfId="0" applyNumberFormat="1" applyFont="1" applyFill="1" applyBorder="1"/>
    <xf numFmtId="3" fontId="64" fillId="0" borderId="1" xfId="0" applyNumberFormat="1" applyFont="1" applyFill="1" applyBorder="1" applyAlignment="1">
      <alignment horizontal="right"/>
    </xf>
    <xf numFmtId="0" fontId="47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wrapText="1"/>
    </xf>
    <xf numFmtId="0" fontId="64" fillId="4" borderId="1" xfId="0" applyFont="1" applyFill="1" applyBorder="1" applyAlignment="1">
      <alignment horizontal="center"/>
    </xf>
    <xf numFmtId="166" fontId="56" fillId="0" borderId="41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16" fontId="0" fillId="0" borderId="18" xfId="0" applyNumberFormat="1" applyFill="1" applyBorder="1"/>
    <xf numFmtId="0" fontId="21" fillId="0" borderId="39" xfId="0" applyFont="1" applyFill="1" applyBorder="1" applyAlignment="1">
      <alignment wrapText="1"/>
    </xf>
    <xf numFmtId="0" fontId="21" fillId="0" borderId="40" xfId="0" applyFont="1" applyFill="1" applyBorder="1" applyAlignment="1">
      <alignment wrapText="1"/>
    </xf>
    <xf numFmtId="166" fontId="21" fillId="4" borderId="3" xfId="0" applyNumberFormat="1" applyFont="1" applyFill="1" applyBorder="1" applyAlignment="1">
      <alignment horizontal="center"/>
    </xf>
    <xf numFmtId="0" fontId="14" fillId="17" borderId="10" xfId="0" applyFont="1" applyFill="1" applyBorder="1" applyAlignment="1">
      <alignment horizontal="center"/>
    </xf>
    <xf numFmtId="166" fontId="1" fillId="0" borderId="12" xfId="0" applyNumberFormat="1" applyFont="1" applyFill="1" applyBorder="1" applyAlignment="1">
      <alignment horizontal="center"/>
    </xf>
    <xf numFmtId="0" fontId="14" fillId="17" borderId="11" xfId="0" applyFont="1" applyFill="1" applyBorder="1" applyAlignment="1">
      <alignment horizontal="center"/>
    </xf>
    <xf numFmtId="172" fontId="1" fillId="0" borderId="18" xfId="0" applyNumberFormat="1" applyFont="1" applyFill="1" applyBorder="1"/>
    <xf numFmtId="0" fontId="0" fillId="0" borderId="18" xfId="0" applyFill="1" applyBorder="1"/>
    <xf numFmtId="0" fontId="14" fillId="4" borderId="3" xfId="0" applyFont="1" applyFill="1" applyBorder="1" applyAlignment="1">
      <alignment horizontal="center"/>
    </xf>
    <xf numFmtId="1" fontId="14" fillId="4" borderId="3" xfId="0" applyNumberFormat="1" applyFont="1" applyFill="1" applyBorder="1" applyAlignment="1">
      <alignment horizontal="center"/>
    </xf>
    <xf numFmtId="164" fontId="33" fillId="4" borderId="3" xfId="0" applyNumberFormat="1" applyFont="1" applyFill="1" applyBorder="1"/>
    <xf numFmtId="0" fontId="14" fillId="4" borderId="6" xfId="0" applyFont="1" applyFill="1" applyBorder="1" applyAlignment="1">
      <alignment horizontal="center"/>
    </xf>
    <xf numFmtId="1" fontId="14" fillId="4" borderId="6" xfId="0" applyNumberFormat="1" applyFont="1" applyFill="1" applyBorder="1" applyAlignment="1">
      <alignment horizontal="center"/>
    </xf>
    <xf numFmtId="0" fontId="33" fillId="17" borderId="1" xfId="0" applyFont="1" applyFill="1" applyBorder="1" applyAlignment="1">
      <alignment horizontal="center" wrapText="1"/>
    </xf>
    <xf numFmtId="1" fontId="33" fillId="17" borderId="1" xfId="0" applyNumberFormat="1" applyFont="1" applyFill="1" applyBorder="1" applyAlignment="1">
      <alignment horizontal="center"/>
    </xf>
    <xf numFmtId="1" fontId="56" fillId="4" borderId="0" xfId="0" applyNumberFormat="1" applyFont="1" applyFill="1" applyAlignment="1">
      <alignment horizontal="center"/>
    </xf>
    <xf numFmtId="173" fontId="1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wrapText="1"/>
    </xf>
    <xf numFmtId="0" fontId="20" fillId="0" borderId="0" xfId="0" applyFont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73" fontId="1" fillId="0" borderId="1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21" fillId="4" borderId="24" xfId="0" applyFont="1" applyFill="1" applyBorder="1" applyAlignment="1">
      <alignment horizontal="left" wrapText="1"/>
    </xf>
    <xf numFmtId="0" fontId="21" fillId="4" borderId="27" xfId="0" applyFont="1" applyFill="1" applyBorder="1" applyAlignment="1">
      <alignment horizontal="left"/>
    </xf>
    <xf numFmtId="0" fontId="21" fillId="4" borderId="22" xfId="0" applyFont="1" applyFill="1" applyBorder="1" applyAlignment="1">
      <alignment horizontal="left" wrapText="1"/>
    </xf>
    <xf numFmtId="0" fontId="21" fillId="4" borderId="23" xfId="0" applyFont="1" applyFill="1" applyBorder="1" applyAlignment="1">
      <alignment horizontal="left"/>
    </xf>
    <xf numFmtId="0" fontId="21" fillId="4" borderId="43" xfId="0" applyFont="1" applyFill="1" applyBorder="1" applyAlignment="1">
      <alignment horizontal="left" wrapText="1"/>
    </xf>
    <xf numFmtId="0" fontId="21" fillId="4" borderId="4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 wrapText="1"/>
    </xf>
    <xf numFmtId="172" fontId="14" fillId="0" borderId="30" xfId="0" applyNumberFormat="1" applyFont="1" applyFill="1" applyBorder="1"/>
  </cellXfs>
  <cellStyles count="5">
    <cellStyle name="Hipervínculo" xfId="4" builtinId="8"/>
    <cellStyle name="Moneda" xfId="1" builtinId="4"/>
    <cellStyle name="Moneda 2" xfId="3"/>
    <cellStyle name="Normal" xfId="0" builtinId="0"/>
    <cellStyle name="Normal 2" xfId="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E6B8B7"/>
          <bgColor rgb="FF000000"/>
        </patternFill>
      </fill>
    </dxf>
  </dxfs>
  <tableStyles count="0" defaultTableStyle="TableStyleMedium2" defaultPivotStyle="PivotStyleMedium9"/>
  <colors>
    <mruColors>
      <color rgb="FFFF0000"/>
      <color rgb="FFFFFF00"/>
      <color rgb="FF0D35E1"/>
      <color rgb="FF3366FF"/>
      <color rgb="FF83FC30"/>
      <color rgb="FFB6C80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321468</xdr:colOff>
      <xdr:row>36</xdr:row>
      <xdr:rowOff>95250</xdr:rowOff>
    </xdr:from>
    <xdr:to>
      <xdr:col>3</xdr:col>
      <xdr:colOff>21430</xdr:colOff>
      <xdr:row>39</xdr:row>
      <xdr:rowOff>33337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9468" y="7155656"/>
          <a:ext cx="139065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69</xdr:row>
      <xdr:rowOff>154781</xdr:rowOff>
    </xdr:from>
    <xdr:to>
      <xdr:col>2</xdr:col>
      <xdr:colOff>1473993</xdr:colOff>
      <xdr:row>72</xdr:row>
      <xdr:rowOff>164306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593" y="14370844"/>
          <a:ext cx="1390650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93</xdr:row>
      <xdr:rowOff>154781</xdr:rowOff>
    </xdr:from>
    <xdr:to>
      <xdr:col>2</xdr:col>
      <xdr:colOff>1473993</xdr:colOff>
      <xdr:row>95</xdr:row>
      <xdr:rowOff>354806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593" y="14370844"/>
          <a:ext cx="1390650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107157</xdr:rowOff>
    </xdr:from>
    <xdr:to>
      <xdr:col>14</xdr:col>
      <xdr:colOff>305555</xdr:colOff>
      <xdr:row>41</xdr:row>
      <xdr:rowOff>182443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8657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538554</xdr:colOff>
      <xdr:row>100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1625"/>
          <a:ext cx="711080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14</xdr:col>
      <xdr:colOff>305555</xdr:colOff>
      <xdr:row>144</xdr:row>
      <xdr:rowOff>75286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312063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305555</xdr:colOff>
      <xdr:row>185</xdr:row>
      <xdr:rowOff>75286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979688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14</xdr:col>
      <xdr:colOff>305555</xdr:colOff>
      <xdr:row>226</xdr:row>
      <xdr:rowOff>75286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6075938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14</xdr:col>
      <xdr:colOff>305555</xdr:colOff>
      <xdr:row>273</xdr:row>
      <xdr:rowOff>75286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5172313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595313</xdr:colOff>
      <xdr:row>277</xdr:row>
      <xdr:rowOff>23812</xdr:rowOff>
    </xdr:from>
    <xdr:to>
      <xdr:col>15</xdr:col>
      <xdr:colOff>138868</xdr:colOff>
      <xdr:row>315</xdr:row>
      <xdr:rowOff>99098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5313" y="53340000"/>
          <a:ext cx="13009524" cy="7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14</xdr:col>
      <xdr:colOff>305555</xdr:colOff>
      <xdr:row>357</xdr:row>
      <xdr:rowOff>75286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1317188"/>
          <a:ext cx="13009524" cy="7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16</xdr:col>
      <xdr:colOff>281743</xdr:colOff>
      <xdr:row>132</xdr:row>
      <xdr:rowOff>75286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550063"/>
          <a:ext cx="13009524" cy="73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87</xdr:row>
      <xdr:rowOff>66675</xdr:rowOff>
    </xdr:from>
    <xdr:to>
      <xdr:col>5</xdr:col>
      <xdr:colOff>1114425</xdr:colOff>
      <xdr:row>118</xdr:row>
      <xdr:rowOff>142875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30850"/>
          <a:ext cx="8315325" cy="598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sisnetsoftware.com.uy" TargetMode="External"/><Relationship Id="rId7" Type="http://schemas.openxmlformats.org/officeDocument/2006/relationships/printerSettings" Target="../printerSettings/printerSettings23.bin"/><Relationship Id="rId2" Type="http://schemas.openxmlformats.org/officeDocument/2006/relationships/hyperlink" Target="mailto:administracion@lacasadeltornillo.com.uy" TargetMode="External"/><Relationship Id="rId1" Type="http://schemas.openxmlformats.org/officeDocument/2006/relationships/hyperlink" Target="mailto:gestion@alcafehnos.com" TargetMode="External"/><Relationship Id="rId6" Type="http://schemas.openxmlformats.org/officeDocument/2006/relationships/hyperlink" Target="mailto:contaduria@ontil.com.uy" TargetMode="External"/><Relationship Id="rId5" Type="http://schemas.openxmlformats.org/officeDocument/2006/relationships/hyperlink" Target="mailto:ventas1@vicas.com.uy" TargetMode="External"/><Relationship Id="rId4" Type="http://schemas.openxmlformats.org/officeDocument/2006/relationships/hyperlink" Target="mailto:administracion@sis-net.com.uy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857"/>
  <sheetViews>
    <sheetView topLeftCell="A836" zoomScale="80" zoomScaleNormal="80" workbookViewId="0">
      <selection activeCell="A860" sqref="A860"/>
    </sheetView>
  </sheetViews>
  <sheetFormatPr baseColWidth="10" defaultRowHeight="15" x14ac:dyDescent="0.25"/>
  <cols>
    <col min="1" max="1" width="37.42578125" customWidth="1"/>
    <col min="2" max="2" width="117.7109375" style="1283" customWidth="1"/>
    <col min="3" max="3" width="108.140625" bestFit="1" customWidth="1"/>
    <col min="4" max="4" width="16.28515625" customWidth="1"/>
    <col min="5" max="5" width="14.85546875" bestFit="1" customWidth="1"/>
    <col min="7" max="8" width="13.42578125" bestFit="1" customWidth="1"/>
  </cols>
  <sheetData>
    <row r="1" spans="1:7" x14ac:dyDescent="0.25">
      <c r="A1" s="484" t="s">
        <v>976</v>
      </c>
      <c r="B1" s="1122" t="s">
        <v>545</v>
      </c>
      <c r="C1" s="494" t="s">
        <v>577</v>
      </c>
    </row>
    <row r="2" spans="1:7" x14ac:dyDescent="0.25">
      <c r="A2" s="491" t="s">
        <v>544</v>
      </c>
      <c r="B2" s="1123" t="s">
        <v>588</v>
      </c>
      <c r="C2" t="s">
        <v>810</v>
      </c>
    </row>
    <row r="3" spans="1:7" x14ac:dyDescent="0.25">
      <c r="A3" s="492"/>
      <c r="B3" s="1124" t="s">
        <v>589</v>
      </c>
      <c r="C3" t="s">
        <v>811</v>
      </c>
    </row>
    <row r="4" spans="1:7" x14ac:dyDescent="0.25">
      <c r="A4" s="493" t="s">
        <v>546</v>
      </c>
      <c r="B4" s="1125" t="s">
        <v>549</v>
      </c>
      <c r="C4" t="s">
        <v>811</v>
      </c>
    </row>
    <row r="5" spans="1:7" x14ac:dyDescent="0.25">
      <c r="A5" s="18"/>
      <c r="B5" s="1126"/>
    </row>
    <row r="6" spans="1:7" x14ac:dyDescent="0.25">
      <c r="A6" s="11" t="s">
        <v>547</v>
      </c>
      <c r="B6" s="1127" t="s">
        <v>548</v>
      </c>
      <c r="C6" t="s">
        <v>812</v>
      </c>
    </row>
    <row r="7" spans="1:7" x14ac:dyDescent="0.25">
      <c r="A7" s="18"/>
      <c r="B7" s="1128"/>
    </row>
    <row r="8" spans="1:7" x14ac:dyDescent="0.25">
      <c r="A8" s="75" t="s">
        <v>550</v>
      </c>
      <c r="B8" s="1129" t="s">
        <v>551</v>
      </c>
      <c r="C8" s="500" t="s">
        <v>578</v>
      </c>
      <c r="D8" s="20" t="s">
        <v>579</v>
      </c>
      <c r="E8" s="20"/>
      <c r="F8" s="20"/>
    </row>
    <row r="9" spans="1:7" x14ac:dyDescent="0.25">
      <c r="A9" s="18"/>
      <c r="B9" s="1126"/>
    </row>
    <row r="10" spans="1:7" x14ac:dyDescent="0.25">
      <c r="A10" s="11" t="s">
        <v>552</v>
      </c>
      <c r="B10" s="1124" t="s">
        <v>590</v>
      </c>
      <c r="C10" s="57" t="s">
        <v>813</v>
      </c>
    </row>
    <row r="11" spans="1:7" x14ac:dyDescent="0.25">
      <c r="A11" s="487"/>
      <c r="B11" s="1130"/>
    </row>
    <row r="12" spans="1:7" x14ac:dyDescent="0.25">
      <c r="A12" s="491" t="s">
        <v>553</v>
      </c>
      <c r="B12" s="1123" t="s">
        <v>591</v>
      </c>
      <c r="C12" s="57" t="s">
        <v>814</v>
      </c>
      <c r="D12" s="229"/>
      <c r="E12" s="229"/>
      <c r="F12" s="229"/>
      <c r="G12" s="229"/>
    </row>
    <row r="13" spans="1:7" x14ac:dyDescent="0.25">
      <c r="A13" s="503"/>
      <c r="B13" s="1131" t="s">
        <v>592</v>
      </c>
      <c r="C13" s="57" t="s">
        <v>814</v>
      </c>
      <c r="D13" s="229"/>
      <c r="E13" s="229"/>
      <c r="F13" s="229"/>
      <c r="G13" s="229"/>
    </row>
    <row r="14" spans="1:7" x14ac:dyDescent="0.25">
      <c r="A14" s="492"/>
      <c r="B14" s="1124" t="s">
        <v>598</v>
      </c>
      <c r="C14" s="57" t="s">
        <v>814</v>
      </c>
      <c r="D14" s="229"/>
      <c r="E14" s="229"/>
      <c r="F14" s="229"/>
      <c r="G14" s="229"/>
    </row>
    <row r="15" spans="1:7" x14ac:dyDescent="0.25">
      <c r="A15" s="502"/>
      <c r="B15" s="1132"/>
      <c r="D15" s="229"/>
      <c r="E15" s="229"/>
      <c r="F15" s="229"/>
      <c r="G15" s="229"/>
    </row>
    <row r="16" spans="1:7" x14ac:dyDescent="0.25">
      <c r="A16" s="11" t="s">
        <v>554</v>
      </c>
      <c r="B16" s="1133" t="s">
        <v>555</v>
      </c>
      <c r="C16" s="57" t="s">
        <v>815</v>
      </c>
      <c r="D16" s="229"/>
      <c r="E16" s="229"/>
      <c r="F16" s="229"/>
      <c r="G16" s="229"/>
    </row>
    <row r="17" spans="1:8" ht="18.75" x14ac:dyDescent="0.3">
      <c r="A17" s="503"/>
      <c r="B17" s="1134" t="s">
        <v>557</v>
      </c>
      <c r="C17" s="57" t="s">
        <v>815</v>
      </c>
      <c r="D17" s="488"/>
      <c r="E17" s="488"/>
      <c r="F17" s="488"/>
      <c r="G17" s="488"/>
    </row>
    <row r="18" spans="1:8" x14ac:dyDescent="0.25">
      <c r="A18" s="503"/>
      <c r="B18" s="1134" t="s">
        <v>558</v>
      </c>
      <c r="C18" s="57" t="s">
        <v>815</v>
      </c>
      <c r="D18" s="489"/>
      <c r="E18" s="55"/>
      <c r="F18" s="490"/>
      <c r="G18" s="55"/>
    </row>
    <row r="19" spans="1:8" ht="15.75" thickBot="1" x14ac:dyDescent="0.3">
      <c r="A19" s="503"/>
      <c r="B19" s="1134" t="s">
        <v>559</v>
      </c>
      <c r="C19" s="57" t="s">
        <v>815</v>
      </c>
      <c r="D19" s="489"/>
      <c r="E19" s="55"/>
      <c r="F19" s="490" t="s">
        <v>652</v>
      </c>
      <c r="G19" s="55"/>
    </row>
    <row r="20" spans="1:8" x14ac:dyDescent="0.25">
      <c r="A20" s="503"/>
      <c r="B20" s="1134" t="s">
        <v>560</v>
      </c>
      <c r="C20" s="57" t="s">
        <v>815</v>
      </c>
      <c r="D20" s="489"/>
      <c r="E20" s="543" t="s">
        <v>648</v>
      </c>
      <c r="F20" s="544" t="s">
        <v>649</v>
      </c>
      <c r="G20" s="544" t="s">
        <v>651</v>
      </c>
      <c r="H20" s="545" t="s">
        <v>650</v>
      </c>
    </row>
    <row r="21" spans="1:8" x14ac:dyDescent="0.25">
      <c r="A21" s="503"/>
      <c r="B21" s="1134" t="s">
        <v>561</v>
      </c>
      <c r="C21" s="57" t="s">
        <v>815</v>
      </c>
      <c r="D21" s="489"/>
      <c r="E21" s="546" t="s">
        <v>636</v>
      </c>
      <c r="F21" s="547">
        <v>45702</v>
      </c>
      <c r="G21" s="392">
        <v>9700</v>
      </c>
      <c r="H21" s="548">
        <v>45730</v>
      </c>
    </row>
    <row r="22" spans="1:8" x14ac:dyDescent="0.25">
      <c r="A22" s="503"/>
      <c r="B22" s="1134" t="s">
        <v>562</v>
      </c>
      <c r="C22" s="57" t="s">
        <v>815</v>
      </c>
      <c r="D22" s="489"/>
      <c r="E22" s="546" t="s">
        <v>637</v>
      </c>
      <c r="F22" s="547">
        <v>45702</v>
      </c>
      <c r="G22" s="392">
        <v>9700</v>
      </c>
      <c r="H22" s="548">
        <v>45744</v>
      </c>
    </row>
    <row r="23" spans="1:8" x14ac:dyDescent="0.25">
      <c r="A23" s="503"/>
      <c r="B23" s="1135" t="s">
        <v>556</v>
      </c>
      <c r="C23" s="57" t="s">
        <v>815</v>
      </c>
      <c r="D23" s="55"/>
      <c r="E23" s="546" t="s">
        <v>638</v>
      </c>
      <c r="F23" s="547">
        <v>45702</v>
      </c>
      <c r="G23" s="392">
        <v>9700</v>
      </c>
      <c r="H23" s="548">
        <v>45761</v>
      </c>
    </row>
    <row r="24" spans="1:8" x14ac:dyDescent="0.25">
      <c r="A24" s="503"/>
      <c r="B24" s="1131"/>
      <c r="C24" s="57" t="s">
        <v>815</v>
      </c>
      <c r="D24" s="229"/>
      <c r="E24" s="546" t="s">
        <v>639</v>
      </c>
      <c r="F24" s="547">
        <v>45702</v>
      </c>
      <c r="G24" s="392">
        <v>9700</v>
      </c>
      <c r="H24" s="548">
        <v>45741</v>
      </c>
    </row>
    <row r="25" spans="1:8" x14ac:dyDescent="0.25">
      <c r="A25" s="11" t="s">
        <v>554</v>
      </c>
      <c r="B25" s="1127" t="s">
        <v>563</v>
      </c>
      <c r="D25" s="229"/>
      <c r="E25" s="546" t="s">
        <v>640</v>
      </c>
      <c r="F25" s="547">
        <v>45702</v>
      </c>
      <c r="G25" s="392">
        <v>9700</v>
      </c>
      <c r="H25" s="548">
        <v>45791</v>
      </c>
    </row>
    <row r="26" spans="1:8" x14ac:dyDescent="0.25">
      <c r="A26" s="485"/>
      <c r="B26" s="1128"/>
      <c r="E26" s="546" t="s">
        <v>641</v>
      </c>
      <c r="F26" s="547">
        <v>45702</v>
      </c>
      <c r="G26" s="392">
        <v>9700</v>
      </c>
      <c r="H26" s="548">
        <v>45800</v>
      </c>
    </row>
    <row r="27" spans="1:8" x14ac:dyDescent="0.25">
      <c r="A27" s="11" t="s">
        <v>564</v>
      </c>
      <c r="B27" s="1127" t="s">
        <v>593</v>
      </c>
      <c r="C27" s="57" t="s">
        <v>816</v>
      </c>
      <c r="E27" s="546" t="s">
        <v>642</v>
      </c>
      <c r="F27" s="547">
        <v>45702</v>
      </c>
      <c r="G27" s="392">
        <v>9700</v>
      </c>
      <c r="H27" s="548">
        <v>45822</v>
      </c>
    </row>
    <row r="28" spans="1:8" x14ac:dyDescent="0.25">
      <c r="A28" s="487"/>
      <c r="B28" s="1130"/>
      <c r="E28" s="546" t="s">
        <v>643</v>
      </c>
      <c r="F28" s="547">
        <v>45702</v>
      </c>
      <c r="G28" s="392">
        <v>9700</v>
      </c>
      <c r="H28" s="548">
        <v>45835</v>
      </c>
    </row>
    <row r="29" spans="1:8" x14ac:dyDescent="0.25">
      <c r="A29" s="491" t="s">
        <v>565</v>
      </c>
      <c r="B29" s="1123" t="s">
        <v>594</v>
      </c>
      <c r="E29" s="546" t="s">
        <v>644</v>
      </c>
      <c r="F29" s="547">
        <v>45702</v>
      </c>
      <c r="G29" s="392">
        <v>9700</v>
      </c>
      <c r="H29" s="548">
        <v>45855</v>
      </c>
    </row>
    <row r="30" spans="1:8" x14ac:dyDescent="0.25">
      <c r="A30" s="492"/>
      <c r="B30" s="1124" t="s">
        <v>617</v>
      </c>
      <c r="C30" s="57" t="s">
        <v>816</v>
      </c>
      <c r="E30" s="546" t="s">
        <v>645</v>
      </c>
      <c r="F30" s="547">
        <v>45702</v>
      </c>
      <c r="G30" s="392">
        <v>9700</v>
      </c>
      <c r="H30" s="548">
        <v>45868</v>
      </c>
    </row>
    <row r="31" spans="1:8" x14ac:dyDescent="0.25">
      <c r="A31" s="539"/>
      <c r="B31" s="1136"/>
      <c r="E31" s="546" t="s">
        <v>646</v>
      </c>
      <c r="F31" s="547"/>
      <c r="G31" s="392">
        <v>9700</v>
      </c>
      <c r="H31" s="548">
        <v>45884</v>
      </c>
    </row>
    <row r="32" spans="1:8" ht="15.75" thickBot="1" x14ac:dyDescent="0.3">
      <c r="A32" s="491" t="s">
        <v>566</v>
      </c>
      <c r="B32" s="1123" t="s">
        <v>567</v>
      </c>
      <c r="C32" s="57" t="s">
        <v>817</v>
      </c>
      <c r="E32" s="549" t="s">
        <v>647</v>
      </c>
      <c r="F32" s="550"/>
      <c r="G32" s="551">
        <v>9810</v>
      </c>
      <c r="H32" s="552">
        <v>45898</v>
      </c>
    </row>
    <row r="33" spans="1:3" x14ac:dyDescent="0.25">
      <c r="A33" s="503"/>
      <c r="B33" s="1131" t="s">
        <v>595</v>
      </c>
      <c r="C33" s="57"/>
    </row>
    <row r="34" spans="1:3" x14ac:dyDescent="0.25">
      <c r="A34" s="503"/>
      <c r="B34" s="1131" t="s">
        <v>583</v>
      </c>
      <c r="C34" s="57" t="s">
        <v>817</v>
      </c>
    </row>
    <row r="35" spans="1:3" x14ac:dyDescent="0.25">
      <c r="A35" s="503"/>
      <c r="B35" s="1131" t="s">
        <v>584</v>
      </c>
      <c r="C35" s="57" t="s">
        <v>817</v>
      </c>
    </row>
    <row r="36" spans="1:3" ht="18.75" x14ac:dyDescent="0.3">
      <c r="A36" s="541" t="s">
        <v>626</v>
      </c>
      <c r="B36" s="1137" t="s">
        <v>625</v>
      </c>
    </row>
    <row r="37" spans="1:3" x14ac:dyDescent="0.25">
      <c r="A37" s="502"/>
      <c r="B37" s="1132"/>
    </row>
    <row r="38" spans="1:3" x14ac:dyDescent="0.25">
      <c r="A38" s="491" t="s">
        <v>568</v>
      </c>
      <c r="B38" s="1123" t="s">
        <v>596</v>
      </c>
      <c r="C38" s="57" t="s">
        <v>818</v>
      </c>
    </row>
    <row r="39" spans="1:3" x14ac:dyDescent="0.25">
      <c r="A39" s="503"/>
      <c r="B39" s="1138" t="s">
        <v>632</v>
      </c>
      <c r="C39" s="57" t="s">
        <v>818</v>
      </c>
    </row>
    <row r="40" spans="1:3" x14ac:dyDescent="0.25">
      <c r="A40" s="492"/>
      <c r="B40" s="1124" t="s">
        <v>585</v>
      </c>
      <c r="C40" s="57" t="s">
        <v>818</v>
      </c>
    </row>
    <row r="41" spans="1:3" x14ac:dyDescent="0.25">
      <c r="A41" s="502"/>
      <c r="B41" s="1132"/>
    </row>
    <row r="42" spans="1:3" x14ac:dyDescent="0.25">
      <c r="A42" s="491" t="s">
        <v>569</v>
      </c>
      <c r="B42" s="1123" t="s">
        <v>570</v>
      </c>
      <c r="C42" s="57" t="s">
        <v>819</v>
      </c>
    </row>
    <row r="43" spans="1:3" x14ac:dyDescent="0.25">
      <c r="A43" s="492"/>
      <c r="B43" s="1124" t="s">
        <v>654</v>
      </c>
      <c r="C43" s="57" t="s">
        <v>819</v>
      </c>
    </row>
    <row r="44" spans="1:3" x14ac:dyDescent="0.25">
      <c r="A44" s="485"/>
      <c r="B44" s="1128"/>
    </row>
    <row r="45" spans="1:3" ht="18.75" x14ac:dyDescent="0.3">
      <c r="A45" s="553" t="s">
        <v>627</v>
      </c>
      <c r="B45" s="1139" t="s">
        <v>621</v>
      </c>
      <c r="C45" s="585" t="s">
        <v>723</v>
      </c>
    </row>
    <row r="46" spans="1:3" x14ac:dyDescent="0.25">
      <c r="A46" s="502"/>
      <c r="B46" s="1132"/>
    </row>
    <row r="47" spans="1:3" x14ac:dyDescent="0.25">
      <c r="A47" s="597" t="s">
        <v>571</v>
      </c>
      <c r="B47" s="655" t="s">
        <v>572</v>
      </c>
      <c r="C47" s="57" t="s">
        <v>820</v>
      </c>
    </row>
    <row r="48" spans="1:3" x14ac:dyDescent="0.25">
      <c r="A48" s="598"/>
      <c r="B48" s="1140" t="s">
        <v>586</v>
      </c>
      <c r="C48" s="57" t="s">
        <v>820</v>
      </c>
    </row>
    <row r="49" spans="1:3" x14ac:dyDescent="0.25">
      <c r="A49" s="598"/>
      <c r="B49" s="1140" t="s">
        <v>633</v>
      </c>
      <c r="C49" s="57" t="s">
        <v>820</v>
      </c>
    </row>
    <row r="50" spans="1:3" x14ac:dyDescent="0.25">
      <c r="A50" s="598"/>
      <c r="B50" s="1141" t="s">
        <v>628</v>
      </c>
      <c r="C50" s="57" t="s">
        <v>820</v>
      </c>
    </row>
    <row r="51" spans="1:3" x14ac:dyDescent="0.25">
      <c r="A51" s="599"/>
      <c r="B51" s="1142" t="s">
        <v>597</v>
      </c>
      <c r="C51" s="585" t="s">
        <v>721</v>
      </c>
    </row>
    <row r="52" spans="1:3" x14ac:dyDescent="0.25">
      <c r="A52" s="501"/>
      <c r="B52" s="1143"/>
    </row>
    <row r="53" spans="1:3" x14ac:dyDescent="0.25">
      <c r="A53" s="597" t="s">
        <v>573</v>
      </c>
      <c r="B53" s="655" t="s">
        <v>718</v>
      </c>
      <c r="C53" s="57" t="s">
        <v>821</v>
      </c>
    </row>
    <row r="54" spans="1:3" x14ac:dyDescent="0.25">
      <c r="A54" s="598"/>
      <c r="B54" s="1140" t="s">
        <v>717</v>
      </c>
      <c r="C54" s="57" t="s">
        <v>821</v>
      </c>
    </row>
    <row r="55" spans="1:3" x14ac:dyDescent="0.25">
      <c r="A55" s="598"/>
      <c r="B55" s="1140" t="s">
        <v>656</v>
      </c>
      <c r="C55" s="57" t="s">
        <v>821</v>
      </c>
    </row>
    <row r="56" spans="1:3" x14ac:dyDescent="0.25">
      <c r="A56" s="599"/>
      <c r="B56" s="1142" t="s">
        <v>587</v>
      </c>
      <c r="C56" s="57" t="s">
        <v>821</v>
      </c>
    </row>
    <row r="57" spans="1:3" x14ac:dyDescent="0.25">
      <c r="A57" s="18"/>
      <c r="B57" s="1144"/>
    </row>
    <row r="58" spans="1:3" x14ac:dyDescent="0.25">
      <c r="A58" s="597" t="s">
        <v>618</v>
      </c>
      <c r="B58" s="655" t="s">
        <v>619</v>
      </c>
      <c r="C58" s="57" t="s">
        <v>822</v>
      </c>
    </row>
    <row r="59" spans="1:3" x14ac:dyDescent="0.25">
      <c r="A59" s="598"/>
      <c r="B59" s="1140" t="s">
        <v>634</v>
      </c>
      <c r="C59" s="57" t="s">
        <v>822</v>
      </c>
    </row>
    <row r="60" spans="1:3" x14ac:dyDescent="0.25">
      <c r="A60" s="598"/>
      <c r="B60" s="1145" t="s">
        <v>657</v>
      </c>
      <c r="C60" s="57" t="s">
        <v>822</v>
      </c>
    </row>
    <row r="61" spans="1:3" x14ac:dyDescent="0.25">
      <c r="A61" s="598"/>
      <c r="B61" s="1146" t="s">
        <v>658</v>
      </c>
    </row>
    <row r="62" spans="1:3" x14ac:dyDescent="0.25">
      <c r="A62" s="598"/>
      <c r="B62" s="1146" t="s">
        <v>659</v>
      </c>
    </row>
    <row r="63" spans="1:3" x14ac:dyDescent="0.25">
      <c r="A63" s="598"/>
      <c r="B63" s="1146" t="s">
        <v>660</v>
      </c>
    </row>
    <row r="64" spans="1:3" x14ac:dyDescent="0.25">
      <c r="A64" s="598"/>
      <c r="B64" s="1146" t="s">
        <v>661</v>
      </c>
    </row>
    <row r="65" spans="1:3" x14ac:dyDescent="0.25">
      <c r="A65" s="598"/>
      <c r="B65" s="1146" t="s">
        <v>662</v>
      </c>
    </row>
    <row r="66" spans="1:3" x14ac:dyDescent="0.25">
      <c r="A66" s="598"/>
      <c r="B66" s="1146" t="s">
        <v>663</v>
      </c>
    </row>
    <row r="67" spans="1:3" x14ac:dyDescent="0.25">
      <c r="A67" s="598"/>
      <c r="B67" s="1146" t="s">
        <v>664</v>
      </c>
    </row>
    <row r="68" spans="1:3" x14ac:dyDescent="0.25">
      <c r="A68" s="598"/>
      <c r="B68" s="1146" t="s">
        <v>665</v>
      </c>
    </row>
    <row r="69" spans="1:3" x14ac:dyDescent="0.25">
      <c r="A69" s="18"/>
      <c r="B69" s="1147"/>
    </row>
    <row r="70" spans="1:3" x14ac:dyDescent="0.25">
      <c r="A70" s="598" t="s">
        <v>629</v>
      </c>
      <c r="B70" s="1148" t="s">
        <v>630</v>
      </c>
      <c r="C70" s="57" t="s">
        <v>823</v>
      </c>
    </row>
    <row r="71" spans="1:3" x14ac:dyDescent="0.25">
      <c r="A71" s="598"/>
      <c r="B71" s="1148" t="s">
        <v>719</v>
      </c>
      <c r="C71" s="57" t="s">
        <v>823</v>
      </c>
    </row>
    <row r="72" spans="1:3" x14ac:dyDescent="0.25">
      <c r="A72" s="598"/>
      <c r="B72" s="1148" t="s">
        <v>631</v>
      </c>
      <c r="C72" s="57" t="s">
        <v>823</v>
      </c>
    </row>
    <row r="73" spans="1:3" x14ac:dyDescent="0.25">
      <c r="A73" s="598"/>
      <c r="B73" s="1149" t="s">
        <v>759</v>
      </c>
    </row>
    <row r="74" spans="1:3" x14ac:dyDescent="0.25">
      <c r="A74" s="598"/>
      <c r="B74" s="1149" t="s">
        <v>720</v>
      </c>
    </row>
    <row r="75" spans="1:3" x14ac:dyDescent="0.25">
      <c r="A75" s="598"/>
      <c r="B75" s="1150" t="s">
        <v>716</v>
      </c>
      <c r="C75" s="57" t="s">
        <v>823</v>
      </c>
    </row>
    <row r="76" spans="1:3" x14ac:dyDescent="0.25">
      <c r="A76" s="18"/>
      <c r="B76" s="1151"/>
    </row>
    <row r="77" spans="1:3" ht="15.75" thickBot="1" x14ac:dyDescent="0.3">
      <c r="A77" s="597" t="s">
        <v>620</v>
      </c>
      <c r="B77" s="655" t="s">
        <v>768</v>
      </c>
      <c r="C77" s="57" t="s">
        <v>771</v>
      </c>
    </row>
    <row r="78" spans="1:3" x14ac:dyDescent="0.25">
      <c r="A78" s="598"/>
      <c r="B78" s="1152" t="s">
        <v>773</v>
      </c>
      <c r="C78" s="630" t="s">
        <v>774</v>
      </c>
    </row>
    <row r="79" spans="1:3" ht="15.75" thickBot="1" x14ac:dyDescent="0.3">
      <c r="A79" s="598"/>
      <c r="B79" s="1152" t="s">
        <v>772</v>
      </c>
      <c r="C79" s="631" t="s">
        <v>775</v>
      </c>
    </row>
    <row r="80" spans="1:3" x14ac:dyDescent="0.25">
      <c r="A80" s="599"/>
      <c r="B80" s="1137" t="s">
        <v>824</v>
      </c>
      <c r="C80" s="57" t="s">
        <v>771</v>
      </c>
    </row>
    <row r="81" spans="1:8" ht="15.75" thickBot="1" x14ac:dyDescent="0.3">
      <c r="A81" s="486"/>
      <c r="B81" s="1143"/>
    </row>
    <row r="82" spans="1:8" x14ac:dyDescent="0.25">
      <c r="A82" s="501" t="s">
        <v>574</v>
      </c>
      <c r="B82" s="1153" t="s">
        <v>567</v>
      </c>
      <c r="C82" s="630" t="s">
        <v>777</v>
      </c>
    </row>
    <row r="83" spans="1:8" ht="15.75" thickBot="1" x14ac:dyDescent="0.3">
      <c r="A83" s="501"/>
      <c r="B83" s="1154" t="s">
        <v>575</v>
      </c>
      <c r="C83" s="631" t="s">
        <v>776</v>
      </c>
    </row>
    <row r="84" spans="1:8" x14ac:dyDescent="0.25">
      <c r="A84" s="501"/>
      <c r="B84" s="1143"/>
      <c r="H84" s="232"/>
    </row>
    <row r="85" spans="1:8" x14ac:dyDescent="0.25">
      <c r="A85" s="486"/>
      <c r="B85" s="1155" t="s">
        <v>576</v>
      </c>
      <c r="H85" s="232"/>
    </row>
    <row r="86" spans="1:8" x14ac:dyDescent="0.25">
      <c r="A86" s="67"/>
      <c r="B86" s="1144"/>
      <c r="H86" s="232"/>
    </row>
    <row r="87" spans="1:8" s="168" customFormat="1" ht="15.75" thickBot="1" x14ac:dyDescent="0.3">
      <c r="A87" s="510"/>
      <c r="B87" s="1156"/>
      <c r="C87" s="368"/>
      <c r="D87" s="368"/>
      <c r="H87" s="194"/>
    </row>
    <row r="88" spans="1:8" ht="19.5" thickBot="1" x14ac:dyDescent="0.35">
      <c r="A88" s="857" t="s">
        <v>975</v>
      </c>
      <c r="B88" s="1157" t="s">
        <v>545</v>
      </c>
      <c r="C88" s="858" t="s">
        <v>577</v>
      </c>
      <c r="H88" s="232"/>
    </row>
    <row r="89" spans="1:8" ht="15.75" thickBot="1" x14ac:dyDescent="0.3">
      <c r="A89" s="198"/>
      <c r="B89" s="1143"/>
      <c r="C89" s="199"/>
    </row>
    <row r="90" spans="1:8" s="333" customFormat="1" ht="19.5" thickBot="1" x14ac:dyDescent="0.35">
      <c r="A90" s="651" t="s">
        <v>666</v>
      </c>
      <c r="B90" s="1158" t="s">
        <v>671</v>
      </c>
      <c r="C90" s="650" t="s">
        <v>778</v>
      </c>
      <c r="H90" s="652"/>
    </row>
    <row r="91" spans="1:8" x14ac:dyDescent="0.25">
      <c r="A91" s="301"/>
      <c r="B91" s="1132"/>
      <c r="C91" s="199"/>
      <c r="H91" s="232"/>
    </row>
    <row r="92" spans="1:8" x14ac:dyDescent="0.25">
      <c r="A92" s="301"/>
      <c r="B92" s="1128"/>
      <c r="C92" s="199"/>
      <c r="H92" s="232"/>
    </row>
    <row r="93" spans="1:8" x14ac:dyDescent="0.25">
      <c r="A93" s="739"/>
      <c r="B93" s="1147"/>
      <c r="C93" s="199"/>
      <c r="H93" s="232"/>
    </row>
    <row r="94" spans="1:8" x14ac:dyDescent="0.25">
      <c r="A94" s="740" t="s">
        <v>546</v>
      </c>
      <c r="B94" s="1159"/>
      <c r="C94" s="199"/>
    </row>
    <row r="95" spans="1:8" ht="15.75" x14ac:dyDescent="0.25">
      <c r="A95" s="740"/>
      <c r="B95" s="1160" t="s">
        <v>779</v>
      </c>
      <c r="C95" s="199"/>
    </row>
    <row r="96" spans="1:8" x14ac:dyDescent="0.25">
      <c r="A96" s="740"/>
      <c r="B96" s="1161"/>
      <c r="C96" s="199"/>
    </row>
    <row r="97" spans="1:3" x14ac:dyDescent="0.25">
      <c r="A97" s="741"/>
      <c r="B97" s="1162"/>
      <c r="C97" s="199"/>
    </row>
    <row r="98" spans="1:3" x14ac:dyDescent="0.25">
      <c r="A98" s="285" t="s">
        <v>547</v>
      </c>
      <c r="B98" s="655" t="s">
        <v>676</v>
      </c>
      <c r="C98" s="311" t="s">
        <v>825</v>
      </c>
    </row>
    <row r="99" spans="1:3" x14ac:dyDescent="0.25">
      <c r="A99" s="287"/>
      <c r="B99" s="1140" t="s">
        <v>706</v>
      </c>
      <c r="C99" s="311" t="s">
        <v>825</v>
      </c>
    </row>
    <row r="100" spans="1:3" x14ac:dyDescent="0.25">
      <c r="A100" s="288"/>
      <c r="B100" s="1163" t="s">
        <v>761</v>
      </c>
      <c r="C100" s="311" t="s">
        <v>825</v>
      </c>
    </row>
    <row r="101" spans="1:3" x14ac:dyDescent="0.25">
      <c r="A101" s="742"/>
      <c r="B101" s="1164"/>
      <c r="C101" s="199"/>
    </row>
    <row r="102" spans="1:3" ht="15.75" x14ac:dyDescent="0.25">
      <c r="A102" s="287" t="s">
        <v>550</v>
      </c>
      <c r="B102" s="1165" t="s">
        <v>785</v>
      </c>
      <c r="C102" s="311"/>
    </row>
    <row r="103" spans="1:3" ht="15.75" x14ac:dyDescent="0.25">
      <c r="A103" s="287"/>
      <c r="B103" s="1166" t="s">
        <v>786</v>
      </c>
      <c r="C103" s="199"/>
    </row>
    <row r="104" spans="1:3" ht="15.75" x14ac:dyDescent="0.25">
      <c r="A104" s="287"/>
      <c r="B104" s="1165" t="s">
        <v>787</v>
      </c>
      <c r="C104" s="199"/>
    </row>
    <row r="105" spans="1:3" ht="15.75" x14ac:dyDescent="0.25">
      <c r="A105" s="287"/>
      <c r="B105" s="1167" t="s">
        <v>788</v>
      </c>
      <c r="C105" s="199"/>
    </row>
    <row r="106" spans="1:3" x14ac:dyDescent="0.25">
      <c r="A106" s="287"/>
      <c r="B106" s="1168"/>
      <c r="C106" s="199"/>
    </row>
    <row r="107" spans="1:3" x14ac:dyDescent="0.25">
      <c r="A107" s="739"/>
      <c r="B107" s="1151"/>
      <c r="C107" s="199"/>
    </row>
    <row r="108" spans="1:3" x14ac:dyDescent="0.25">
      <c r="A108" s="287" t="s">
        <v>552</v>
      </c>
      <c r="B108" s="1140" t="s">
        <v>709</v>
      </c>
      <c r="C108" s="311" t="s">
        <v>826</v>
      </c>
    </row>
    <row r="109" spans="1:3" x14ac:dyDescent="0.25">
      <c r="A109" s="287"/>
      <c r="B109" s="1148" t="s">
        <v>791</v>
      </c>
      <c r="C109" s="311" t="s">
        <v>826</v>
      </c>
    </row>
    <row r="110" spans="1:3" x14ac:dyDescent="0.25">
      <c r="A110" s="287"/>
      <c r="B110" s="1140" t="s">
        <v>798</v>
      </c>
      <c r="C110" s="311" t="s">
        <v>826</v>
      </c>
    </row>
    <row r="111" spans="1:3" x14ac:dyDescent="0.25">
      <c r="A111" s="287"/>
      <c r="B111" s="1168"/>
      <c r="C111" s="199"/>
    </row>
    <row r="112" spans="1:3" x14ac:dyDescent="0.25">
      <c r="A112" s="739"/>
      <c r="B112" s="1151"/>
      <c r="C112" s="199"/>
    </row>
    <row r="113" spans="1:3" ht="30" x14ac:dyDescent="0.25">
      <c r="A113" s="287" t="s">
        <v>667</v>
      </c>
      <c r="B113" s="655" t="s">
        <v>767</v>
      </c>
      <c r="C113" s="311" t="s">
        <v>827</v>
      </c>
    </row>
    <row r="114" spans="1:3" x14ac:dyDescent="0.25">
      <c r="A114" s="287"/>
      <c r="B114" s="1148" t="s">
        <v>760</v>
      </c>
      <c r="C114" s="311" t="s">
        <v>827</v>
      </c>
    </row>
    <row r="115" spans="1:3" x14ac:dyDescent="0.25">
      <c r="A115" s="287"/>
      <c r="B115" s="1140" t="s">
        <v>766</v>
      </c>
      <c r="C115" s="311" t="s">
        <v>827</v>
      </c>
    </row>
    <row r="116" spans="1:3" x14ac:dyDescent="0.25">
      <c r="A116" s="287"/>
      <c r="B116" s="1150" t="s">
        <v>796</v>
      </c>
      <c r="C116" s="311" t="s">
        <v>827</v>
      </c>
    </row>
    <row r="117" spans="1:3" x14ac:dyDescent="0.25">
      <c r="A117" s="743"/>
      <c r="B117" s="1169"/>
      <c r="C117" s="199"/>
    </row>
    <row r="118" spans="1:3" x14ac:dyDescent="0.25">
      <c r="A118" s="287" t="s">
        <v>554</v>
      </c>
      <c r="B118" s="1170" t="s">
        <v>792</v>
      </c>
      <c r="C118" s="311" t="s">
        <v>828</v>
      </c>
    </row>
    <row r="119" spans="1:3" x14ac:dyDescent="0.25">
      <c r="A119" s="287"/>
      <c r="B119" s="1171" t="s">
        <v>555</v>
      </c>
      <c r="C119" s="311" t="s">
        <v>829</v>
      </c>
    </row>
    <row r="120" spans="1:3" x14ac:dyDescent="0.25">
      <c r="A120" s="287"/>
      <c r="B120" s="1146" t="s">
        <v>557</v>
      </c>
      <c r="C120" s="311" t="s">
        <v>829</v>
      </c>
    </row>
    <row r="121" spans="1:3" x14ac:dyDescent="0.25">
      <c r="A121" s="287"/>
      <c r="B121" s="1146" t="s">
        <v>737</v>
      </c>
      <c r="C121" s="311" t="s">
        <v>829</v>
      </c>
    </row>
    <row r="122" spans="1:3" x14ac:dyDescent="0.25">
      <c r="A122" s="287"/>
      <c r="B122" s="1146" t="s">
        <v>738</v>
      </c>
      <c r="C122" s="311" t="s">
        <v>829</v>
      </c>
    </row>
    <row r="123" spans="1:3" x14ac:dyDescent="0.25">
      <c r="A123" s="287"/>
      <c r="B123" s="1146" t="s">
        <v>739</v>
      </c>
      <c r="C123" s="311" t="s">
        <v>829</v>
      </c>
    </row>
    <row r="124" spans="1:3" x14ac:dyDescent="0.25">
      <c r="A124" s="211"/>
      <c r="B124" s="1146" t="s">
        <v>740</v>
      </c>
      <c r="C124" s="311" t="s">
        <v>829</v>
      </c>
    </row>
    <row r="125" spans="1:3" x14ac:dyDescent="0.25">
      <c r="A125" s="287"/>
      <c r="B125" s="1146" t="s">
        <v>741</v>
      </c>
      <c r="C125" s="311" t="s">
        <v>829</v>
      </c>
    </row>
    <row r="126" spans="1:3" x14ac:dyDescent="0.25">
      <c r="A126" s="287"/>
      <c r="B126" s="1145" t="s">
        <v>556</v>
      </c>
      <c r="C126" s="311" t="s">
        <v>829</v>
      </c>
    </row>
    <row r="127" spans="1:3" ht="15.75" thickBot="1" x14ac:dyDescent="0.3">
      <c r="A127" s="739"/>
      <c r="B127" s="1172"/>
      <c r="C127" s="199"/>
    </row>
    <row r="128" spans="1:3" ht="28.5" customHeight="1" thickBot="1" x14ac:dyDescent="0.3">
      <c r="A128" s="744" t="s">
        <v>564</v>
      </c>
      <c r="B128" s="1173" t="s">
        <v>671</v>
      </c>
      <c r="C128" s="311" t="s">
        <v>830</v>
      </c>
    </row>
    <row r="129" spans="1:4" x14ac:dyDescent="0.25">
      <c r="A129" s="301"/>
      <c r="B129" s="1174"/>
      <c r="C129" s="199"/>
    </row>
    <row r="130" spans="1:4" x14ac:dyDescent="0.25">
      <c r="A130" s="301"/>
      <c r="B130" s="1174"/>
      <c r="C130" s="199"/>
    </row>
    <row r="131" spans="1:4" x14ac:dyDescent="0.25">
      <c r="A131" s="301"/>
      <c r="B131" s="1175"/>
      <c r="C131" s="199"/>
    </row>
    <row r="132" spans="1:4" x14ac:dyDescent="0.25">
      <c r="A132" s="745" t="s">
        <v>668</v>
      </c>
      <c r="B132" s="1176" t="s">
        <v>809</v>
      </c>
      <c r="C132" s="311" t="s">
        <v>831</v>
      </c>
    </row>
    <row r="133" spans="1:4" x14ac:dyDescent="0.25">
      <c r="A133" s="301"/>
      <c r="B133" s="1175"/>
      <c r="C133" s="199"/>
    </row>
    <row r="134" spans="1:4" x14ac:dyDescent="0.25">
      <c r="A134" s="301"/>
      <c r="B134" s="1175"/>
      <c r="C134" s="199"/>
    </row>
    <row r="135" spans="1:4" x14ac:dyDescent="0.25">
      <c r="A135" s="301"/>
      <c r="B135" s="1175"/>
      <c r="C135" s="199"/>
    </row>
    <row r="136" spans="1:4" s="178" customFormat="1" x14ac:dyDescent="0.25">
      <c r="A136" s="285" t="s">
        <v>565</v>
      </c>
      <c r="B136" s="1177" t="s">
        <v>677</v>
      </c>
      <c r="C136" s="746"/>
    </row>
    <row r="137" spans="1:4" x14ac:dyDescent="0.25">
      <c r="A137" s="287"/>
      <c r="B137" s="1178" t="s">
        <v>808</v>
      </c>
      <c r="C137" s="311" t="s">
        <v>831</v>
      </c>
    </row>
    <row r="138" spans="1:4" x14ac:dyDescent="0.25">
      <c r="A138" s="287"/>
      <c r="B138" s="1138" t="s">
        <v>832</v>
      </c>
      <c r="C138" s="311" t="s">
        <v>831</v>
      </c>
    </row>
    <row r="139" spans="1:4" x14ac:dyDescent="0.25">
      <c r="A139" s="287"/>
      <c r="B139" s="1168"/>
      <c r="C139" s="199"/>
    </row>
    <row r="140" spans="1:4" x14ac:dyDescent="0.25">
      <c r="A140" s="747"/>
      <c r="B140" s="1179"/>
      <c r="C140" s="199"/>
    </row>
    <row r="141" spans="1:4" ht="15.75" x14ac:dyDescent="0.25">
      <c r="A141" s="285" t="s">
        <v>566</v>
      </c>
      <c r="B141" s="1180" t="s">
        <v>839</v>
      </c>
      <c r="C141" s="311" t="s">
        <v>846</v>
      </c>
      <c r="D141" t="s">
        <v>806</v>
      </c>
    </row>
    <row r="142" spans="1:4" ht="15.75" x14ac:dyDescent="0.25">
      <c r="A142" s="287"/>
      <c r="B142" s="1181" t="s">
        <v>793</v>
      </c>
      <c r="C142" s="311" t="s">
        <v>846</v>
      </c>
    </row>
    <row r="143" spans="1:4" ht="15.75" x14ac:dyDescent="0.25">
      <c r="A143" s="287"/>
      <c r="B143" s="1181" t="s">
        <v>840</v>
      </c>
      <c r="C143" s="311" t="s">
        <v>846</v>
      </c>
    </row>
    <row r="144" spans="1:4" x14ac:dyDescent="0.25">
      <c r="A144" s="288"/>
      <c r="B144" s="1182"/>
      <c r="C144" s="199"/>
    </row>
    <row r="145" spans="1:4" ht="15.75" thickBot="1" x14ac:dyDescent="0.3">
      <c r="A145" s="741"/>
      <c r="B145" s="1162"/>
      <c r="C145" s="199"/>
    </row>
    <row r="146" spans="1:4" ht="15.75" thickBot="1" x14ac:dyDescent="0.3">
      <c r="A146" s="726" t="s">
        <v>568</v>
      </c>
      <c r="B146" s="1183" t="s">
        <v>855</v>
      </c>
      <c r="C146" s="311" t="s">
        <v>846</v>
      </c>
    </row>
    <row r="147" spans="1:4" x14ac:dyDescent="0.25">
      <c r="A147" s="301"/>
      <c r="B147" s="1175"/>
      <c r="C147" s="199"/>
    </row>
    <row r="148" spans="1:4" x14ac:dyDescent="0.25">
      <c r="A148" s="301"/>
      <c r="B148" s="1175"/>
      <c r="C148" s="199"/>
    </row>
    <row r="149" spans="1:4" x14ac:dyDescent="0.25">
      <c r="A149" s="301"/>
      <c r="B149" s="1175"/>
      <c r="C149" s="199"/>
    </row>
    <row r="150" spans="1:4" ht="15.75" x14ac:dyDescent="0.25">
      <c r="A150" s="285" t="s">
        <v>569</v>
      </c>
      <c r="B150" s="1184" t="s">
        <v>795</v>
      </c>
      <c r="C150" s="311" t="s">
        <v>858</v>
      </c>
    </row>
    <row r="151" spans="1:4" ht="15.75" x14ac:dyDescent="0.25">
      <c r="A151" s="287"/>
      <c r="B151" s="1181" t="s">
        <v>841</v>
      </c>
      <c r="C151" s="311" t="s">
        <v>858</v>
      </c>
    </row>
    <row r="152" spans="1:4" ht="15.75" x14ac:dyDescent="0.25">
      <c r="A152" s="287"/>
      <c r="B152" s="1181" t="s">
        <v>842</v>
      </c>
      <c r="C152" s="311" t="s">
        <v>858</v>
      </c>
    </row>
    <row r="153" spans="1:4" ht="15.75" x14ac:dyDescent="0.25">
      <c r="A153" s="287"/>
      <c r="B153" s="1185" t="s">
        <v>856</v>
      </c>
      <c r="C153" s="748" t="s">
        <v>857</v>
      </c>
    </row>
    <row r="154" spans="1:4" ht="16.5" thickBot="1" x14ac:dyDescent="0.3">
      <c r="A154" s="287"/>
      <c r="B154" s="1186"/>
      <c r="C154" s="199"/>
    </row>
    <row r="155" spans="1:4" ht="18.75" x14ac:dyDescent="0.3">
      <c r="A155" s="736" t="s">
        <v>627</v>
      </c>
      <c r="B155" s="1187" t="s">
        <v>670</v>
      </c>
      <c r="C155" s="749" t="s">
        <v>862</v>
      </c>
      <c r="D155" s="735"/>
    </row>
    <row r="156" spans="1:4" ht="18.75" x14ac:dyDescent="0.3">
      <c r="A156" s="737"/>
      <c r="B156" s="1188" t="s">
        <v>678</v>
      </c>
      <c r="C156" s="749" t="s">
        <v>862</v>
      </c>
      <c r="D156" s="735"/>
    </row>
    <row r="157" spans="1:4" ht="19.5" thickBot="1" x14ac:dyDescent="0.35">
      <c r="A157" s="738"/>
      <c r="B157" s="1189" t="s">
        <v>861</v>
      </c>
      <c r="C157" s="749" t="s">
        <v>862</v>
      </c>
      <c r="D157" s="735"/>
    </row>
    <row r="158" spans="1:4" ht="18.75" x14ac:dyDescent="0.3">
      <c r="A158" s="750"/>
      <c r="B158" s="1164"/>
      <c r="C158" s="199"/>
    </row>
    <row r="159" spans="1:4" ht="18.75" x14ac:dyDescent="0.3">
      <c r="A159" s="739" t="s">
        <v>571</v>
      </c>
      <c r="B159" s="1190" t="s">
        <v>674</v>
      </c>
      <c r="C159" s="749" t="s">
        <v>867</v>
      </c>
    </row>
    <row r="160" spans="1:4" x14ac:dyDescent="0.25">
      <c r="A160" s="301"/>
      <c r="B160" s="1143" t="s">
        <v>807</v>
      </c>
      <c r="C160" s="199"/>
    </row>
    <row r="161" spans="1:6" x14ac:dyDescent="0.25">
      <c r="A161" s="301"/>
      <c r="B161" s="1175"/>
      <c r="C161" s="199"/>
    </row>
    <row r="162" spans="1:6" ht="18.75" x14ac:dyDescent="0.3">
      <c r="A162" s="751" t="s">
        <v>673</v>
      </c>
      <c r="B162" s="1190" t="s">
        <v>675</v>
      </c>
      <c r="C162" s="749" t="s">
        <v>867</v>
      </c>
    </row>
    <row r="163" spans="1:6" x14ac:dyDescent="0.25">
      <c r="A163" s="301"/>
      <c r="B163" s="1175"/>
      <c r="C163" s="199"/>
    </row>
    <row r="164" spans="1:6" x14ac:dyDescent="0.25">
      <c r="A164" s="752" t="s">
        <v>573</v>
      </c>
      <c r="B164" s="1191" t="s">
        <v>672</v>
      </c>
      <c r="C164" s="311" t="s">
        <v>885</v>
      </c>
    </row>
    <row r="165" spans="1:6" x14ac:dyDescent="0.25">
      <c r="A165" s="287"/>
      <c r="B165" s="1191" t="s">
        <v>797</v>
      </c>
      <c r="C165" s="311" t="s">
        <v>885</v>
      </c>
    </row>
    <row r="166" spans="1:6" x14ac:dyDescent="0.25">
      <c r="A166" s="287"/>
      <c r="B166" s="1192" t="s">
        <v>866</v>
      </c>
      <c r="C166" s="311" t="s">
        <v>885</v>
      </c>
    </row>
    <row r="167" spans="1:6" ht="16.5" thickBot="1" x14ac:dyDescent="0.3">
      <c r="A167" s="285"/>
      <c r="B167" s="1180" t="s">
        <v>886</v>
      </c>
      <c r="C167" s="311" t="s">
        <v>885</v>
      </c>
    </row>
    <row r="168" spans="1:6" ht="18.75" x14ac:dyDescent="0.3">
      <c r="A168" s="293"/>
      <c r="B168" s="1193" t="s">
        <v>876</v>
      </c>
      <c r="C168" s="311" t="s">
        <v>889</v>
      </c>
    </row>
    <row r="169" spans="1:6" ht="15.75" x14ac:dyDescent="0.25">
      <c r="A169" s="287" t="s">
        <v>618</v>
      </c>
      <c r="B169" s="1194" t="s">
        <v>662</v>
      </c>
      <c r="C169" s="311" t="s">
        <v>889</v>
      </c>
    </row>
    <row r="170" spans="1:6" ht="15.75" x14ac:dyDescent="0.25">
      <c r="A170" s="287"/>
      <c r="B170" s="1194" t="s">
        <v>869</v>
      </c>
      <c r="C170" s="311" t="s">
        <v>889</v>
      </c>
    </row>
    <row r="171" spans="1:6" ht="15.75" x14ac:dyDescent="0.25">
      <c r="A171" s="759" t="s">
        <v>347</v>
      </c>
      <c r="B171" s="1194" t="s">
        <v>870</v>
      </c>
      <c r="C171" s="311" t="s">
        <v>889</v>
      </c>
    </row>
    <row r="172" spans="1:6" ht="15.75" x14ac:dyDescent="0.25">
      <c r="A172" s="760">
        <f>393227+8064753</f>
        <v>8457980</v>
      </c>
      <c r="B172" s="1194" t="s">
        <v>871</v>
      </c>
      <c r="C172" s="311" t="s">
        <v>889</v>
      </c>
    </row>
    <row r="173" spans="1:6" ht="15.75" x14ac:dyDescent="0.25">
      <c r="A173" s="287"/>
      <c r="B173" s="1194" t="s">
        <v>872</v>
      </c>
      <c r="C173" s="311" t="s">
        <v>889</v>
      </c>
      <c r="F173" s="753"/>
    </row>
    <row r="174" spans="1:6" ht="15.75" x14ac:dyDescent="0.25">
      <c r="A174" s="287"/>
      <c r="B174" s="1194" t="s">
        <v>873</v>
      </c>
      <c r="C174" s="311" t="s">
        <v>889</v>
      </c>
    </row>
    <row r="175" spans="1:6" ht="15.75" x14ac:dyDescent="0.25">
      <c r="A175" s="287"/>
      <c r="B175" s="1194" t="s">
        <v>874</v>
      </c>
      <c r="C175" s="311" t="s">
        <v>889</v>
      </c>
    </row>
    <row r="176" spans="1:6" ht="15.75" x14ac:dyDescent="0.25">
      <c r="A176" s="287"/>
      <c r="B176" s="1194" t="s">
        <v>875</v>
      </c>
      <c r="C176" s="311" t="s">
        <v>889</v>
      </c>
    </row>
    <row r="177" spans="1:3" ht="15.75" x14ac:dyDescent="0.25">
      <c r="A177" s="287"/>
      <c r="B177" s="1195"/>
      <c r="C177" s="311" t="s">
        <v>889</v>
      </c>
    </row>
    <row r="178" spans="1:3" ht="24" thickBot="1" x14ac:dyDescent="0.4">
      <c r="A178" s="296"/>
      <c r="B178" s="1196" t="s">
        <v>877</v>
      </c>
      <c r="C178" s="311" t="s">
        <v>889</v>
      </c>
    </row>
    <row r="179" spans="1:3" ht="15.75" x14ac:dyDescent="0.25">
      <c r="A179" s="287" t="s">
        <v>629</v>
      </c>
      <c r="B179" s="1197" t="s">
        <v>833</v>
      </c>
      <c r="C179" s="311" t="s">
        <v>911</v>
      </c>
    </row>
    <row r="180" spans="1:3" ht="15.75" x14ac:dyDescent="0.25">
      <c r="A180" s="287"/>
      <c r="B180" s="1197" t="s">
        <v>852</v>
      </c>
      <c r="C180" s="311" t="s">
        <v>911</v>
      </c>
    </row>
    <row r="181" spans="1:3" ht="15.75" x14ac:dyDescent="0.25">
      <c r="A181" s="287"/>
      <c r="B181" s="1197" t="s">
        <v>853</v>
      </c>
      <c r="C181" s="311" t="s">
        <v>911</v>
      </c>
    </row>
    <row r="182" spans="1:3" ht="15.75" x14ac:dyDescent="0.25">
      <c r="A182" s="287"/>
      <c r="B182" s="1198" t="s">
        <v>854</v>
      </c>
      <c r="C182" s="311" t="s">
        <v>911</v>
      </c>
    </row>
    <row r="183" spans="1:3" x14ac:dyDescent="0.25">
      <c r="A183" s="752" t="s">
        <v>620</v>
      </c>
      <c r="B183" s="1191" t="s">
        <v>679</v>
      </c>
      <c r="C183" s="311" t="s">
        <v>912</v>
      </c>
    </row>
    <row r="184" spans="1:3" x14ac:dyDescent="0.25">
      <c r="A184" s="285" t="s">
        <v>574</v>
      </c>
      <c r="B184" s="655" t="s">
        <v>680</v>
      </c>
      <c r="C184" s="311" t="s">
        <v>913</v>
      </c>
    </row>
    <row r="185" spans="1:3" ht="15.75" x14ac:dyDescent="0.25">
      <c r="A185" s="287"/>
      <c r="B185" s="1181" t="s">
        <v>843</v>
      </c>
      <c r="C185" s="311" t="s">
        <v>913</v>
      </c>
    </row>
    <row r="186" spans="1:3" ht="18.75" x14ac:dyDescent="0.3">
      <c r="A186" s="287"/>
      <c r="B186" s="1199" t="s">
        <v>868</v>
      </c>
      <c r="C186" s="761" t="s">
        <v>916</v>
      </c>
    </row>
    <row r="187" spans="1:3" s="178" customFormat="1" x14ac:dyDescent="0.25">
      <c r="A187" s="288"/>
      <c r="B187" s="1200"/>
      <c r="C187" s="746"/>
    </row>
    <row r="188" spans="1:3" x14ac:dyDescent="0.25">
      <c r="A188" s="106" t="s">
        <v>669</v>
      </c>
      <c r="B188" s="1191" t="s">
        <v>863</v>
      </c>
      <c r="C188" s="311" t="s">
        <v>914</v>
      </c>
    </row>
    <row r="189" spans="1:3" x14ac:dyDescent="0.25">
      <c r="A189" s="219"/>
      <c r="B189" s="1191" t="s">
        <v>894</v>
      </c>
      <c r="C189" s="761" t="s">
        <v>915</v>
      </c>
    </row>
    <row r="190" spans="1:3" x14ac:dyDescent="0.25">
      <c r="A190" s="198"/>
      <c r="B190" s="1201"/>
      <c r="C190" s="199"/>
    </row>
    <row r="191" spans="1:3" ht="15.75" thickBot="1" x14ac:dyDescent="0.3">
      <c r="A191" s="205"/>
      <c r="B191" s="1202"/>
      <c r="C191" s="206"/>
    </row>
    <row r="192" spans="1:3" ht="15.75" thickBot="1" x14ac:dyDescent="0.3">
      <c r="A192" s="566"/>
      <c r="B192" s="1203"/>
      <c r="C192" s="567"/>
    </row>
    <row r="193" spans="1:3" x14ac:dyDescent="0.25">
      <c r="A193" s="565" t="s">
        <v>974</v>
      </c>
      <c r="B193" s="1204" t="s">
        <v>545</v>
      </c>
      <c r="C193" s="807" t="s">
        <v>577</v>
      </c>
    </row>
    <row r="194" spans="1:3" ht="15.75" x14ac:dyDescent="0.25">
      <c r="A194" s="758" t="s">
        <v>686</v>
      </c>
      <c r="B194" s="1205" t="s">
        <v>864</v>
      </c>
      <c r="C194" s="808" t="s">
        <v>924</v>
      </c>
    </row>
    <row r="195" spans="1:3" ht="16.5" thickBot="1" x14ac:dyDescent="0.3">
      <c r="A195" s="762"/>
      <c r="B195" s="1206" t="s">
        <v>910</v>
      </c>
      <c r="C195" s="808" t="s">
        <v>924</v>
      </c>
    </row>
    <row r="196" spans="1:3" ht="15.75" thickTop="1" x14ac:dyDescent="0.25">
      <c r="A196" s="804" t="s">
        <v>687</v>
      </c>
      <c r="B196" s="1207"/>
      <c r="C196" s="199"/>
    </row>
    <row r="197" spans="1:3" ht="15.75" thickBot="1" x14ac:dyDescent="0.3">
      <c r="A197" s="805"/>
      <c r="B197" s="1208"/>
      <c r="C197" s="199"/>
    </row>
    <row r="198" spans="1:3" ht="21.75" thickTop="1" x14ac:dyDescent="0.35">
      <c r="A198" s="598" t="s">
        <v>688</v>
      </c>
      <c r="B198" s="1209" t="s">
        <v>702</v>
      </c>
      <c r="C198" s="810" t="s">
        <v>940</v>
      </c>
    </row>
    <row r="199" spans="1:3" x14ac:dyDescent="0.25">
      <c r="A199" s="598"/>
      <c r="B199" s="826" t="s">
        <v>917</v>
      </c>
      <c r="C199" s="808" t="s">
        <v>924</v>
      </c>
    </row>
    <row r="200" spans="1:3" x14ac:dyDescent="0.25">
      <c r="A200" s="599"/>
      <c r="B200" s="1210" t="s">
        <v>927</v>
      </c>
      <c r="C200" s="808" t="s">
        <v>924</v>
      </c>
    </row>
    <row r="201" spans="1:3" ht="18.75" x14ac:dyDescent="0.3">
      <c r="A201" s="597" t="s">
        <v>865</v>
      </c>
      <c r="B201" s="1211" t="s">
        <v>898</v>
      </c>
      <c r="C201" s="757" t="s">
        <v>928</v>
      </c>
    </row>
    <row r="202" spans="1:3" ht="16.5" thickBot="1" x14ac:dyDescent="0.3">
      <c r="A202" s="598"/>
      <c r="B202" s="1212"/>
      <c r="C202" s="809"/>
    </row>
    <row r="203" spans="1:3" ht="15.75" x14ac:dyDescent="0.25">
      <c r="A203" s="293" t="s">
        <v>681</v>
      </c>
      <c r="B203" s="1213" t="s">
        <v>890</v>
      </c>
      <c r="C203" s="808" t="s">
        <v>941</v>
      </c>
    </row>
    <row r="204" spans="1:3" ht="15.75" x14ac:dyDescent="0.25">
      <c r="A204" s="287"/>
      <c r="B204" s="1212" t="s">
        <v>895</v>
      </c>
      <c r="C204" s="808" t="s">
        <v>941</v>
      </c>
    </row>
    <row r="205" spans="1:3" ht="15.75" x14ac:dyDescent="0.25">
      <c r="A205" s="287"/>
      <c r="B205" s="1212" t="s">
        <v>929</v>
      </c>
      <c r="C205" s="808" t="s">
        <v>941</v>
      </c>
    </row>
    <row r="206" spans="1:3" ht="16.5" thickBot="1" x14ac:dyDescent="0.3">
      <c r="A206" s="824" t="s">
        <v>930</v>
      </c>
      <c r="B206" s="1214"/>
      <c r="C206" s="812" t="s">
        <v>942</v>
      </c>
    </row>
    <row r="207" spans="1:3" ht="15.75" thickTop="1" x14ac:dyDescent="0.25">
      <c r="A207" s="823" t="s">
        <v>682</v>
      </c>
      <c r="B207" s="1215"/>
      <c r="C207" s="199"/>
    </row>
    <row r="208" spans="1:3" ht="15.75" thickBot="1" x14ac:dyDescent="0.3">
      <c r="A208" s="825"/>
      <c r="B208" s="1216"/>
      <c r="C208" s="199"/>
    </row>
    <row r="209" spans="1:3" ht="30.75" thickTop="1" x14ac:dyDescent="0.25">
      <c r="A209" s="598" t="s">
        <v>683</v>
      </c>
      <c r="B209" s="826" t="s">
        <v>703</v>
      </c>
      <c r="C209" s="809"/>
    </row>
    <row r="210" spans="1:3" x14ac:dyDescent="0.25">
      <c r="A210" s="599"/>
      <c r="B210" s="1210"/>
      <c r="C210" s="809"/>
    </row>
    <row r="211" spans="1:3" x14ac:dyDescent="0.25">
      <c r="A211" s="597" t="s">
        <v>684</v>
      </c>
      <c r="B211" s="1177" t="s">
        <v>896</v>
      </c>
      <c r="C211" s="808" t="s">
        <v>948</v>
      </c>
    </row>
    <row r="212" spans="1:3" x14ac:dyDescent="0.25">
      <c r="A212" s="598"/>
      <c r="B212" s="826" t="s">
        <v>897</v>
      </c>
      <c r="C212" s="808" t="s">
        <v>948</v>
      </c>
    </row>
    <row r="213" spans="1:3" ht="16.5" thickBot="1" x14ac:dyDescent="0.3">
      <c r="A213" s="598"/>
      <c r="B213" s="1212" t="s">
        <v>918</v>
      </c>
      <c r="C213" s="808" t="s">
        <v>948</v>
      </c>
    </row>
    <row r="214" spans="1:3" ht="18.75" x14ac:dyDescent="0.25">
      <c r="A214" s="293" t="s">
        <v>685</v>
      </c>
      <c r="B214" s="1217" t="s">
        <v>555</v>
      </c>
      <c r="C214" s="842" t="s">
        <v>957</v>
      </c>
    </row>
    <row r="215" spans="1:3" ht="18.75" x14ac:dyDescent="0.25">
      <c r="A215" s="287"/>
      <c r="B215" s="1218" t="s">
        <v>557</v>
      </c>
      <c r="C215" s="842" t="s">
        <v>957</v>
      </c>
    </row>
    <row r="216" spans="1:3" ht="18.75" x14ac:dyDescent="0.25">
      <c r="A216" s="287"/>
      <c r="B216" s="1218" t="s">
        <v>880</v>
      </c>
      <c r="C216" s="842" t="s">
        <v>957</v>
      </c>
    </row>
    <row r="217" spans="1:3" ht="18.75" x14ac:dyDescent="0.25">
      <c r="A217" s="287"/>
      <c r="B217" s="1218" t="s">
        <v>881</v>
      </c>
      <c r="C217" s="842" t="s">
        <v>957</v>
      </c>
    </row>
    <row r="218" spans="1:3" ht="18.75" x14ac:dyDescent="0.25">
      <c r="A218" s="287"/>
      <c r="B218" s="1218" t="s">
        <v>882</v>
      </c>
      <c r="C218" s="842" t="s">
        <v>957</v>
      </c>
    </row>
    <row r="219" spans="1:3" ht="18.75" x14ac:dyDescent="0.25">
      <c r="A219" s="287"/>
      <c r="B219" s="1218" t="s">
        <v>883</v>
      </c>
      <c r="C219" s="842" t="s">
        <v>957</v>
      </c>
    </row>
    <row r="220" spans="1:3" ht="18.75" x14ac:dyDescent="0.25">
      <c r="A220" s="287"/>
      <c r="B220" s="1218" t="s">
        <v>884</v>
      </c>
      <c r="C220" s="842" t="s">
        <v>957</v>
      </c>
    </row>
    <row r="221" spans="1:3" ht="18.75" x14ac:dyDescent="0.25">
      <c r="A221" s="287"/>
      <c r="B221" s="1219" t="s">
        <v>556</v>
      </c>
      <c r="C221" s="842" t="s">
        <v>957</v>
      </c>
    </row>
    <row r="222" spans="1:3" ht="18.75" x14ac:dyDescent="0.25">
      <c r="A222" s="287"/>
      <c r="B222" s="1220" t="s">
        <v>925</v>
      </c>
      <c r="C222" s="842" t="s">
        <v>957</v>
      </c>
    </row>
    <row r="223" spans="1:3" ht="18.75" x14ac:dyDescent="0.3">
      <c r="A223" s="744" t="s">
        <v>689</v>
      </c>
      <c r="B223" s="1221" t="s">
        <v>919</v>
      </c>
      <c r="C223" s="842" t="s">
        <v>957</v>
      </c>
    </row>
    <row r="224" spans="1:3" ht="18.75" x14ac:dyDescent="0.3">
      <c r="A224" s="287"/>
      <c r="B224" s="1221" t="s">
        <v>931</v>
      </c>
      <c r="C224" s="842" t="s">
        <v>957</v>
      </c>
    </row>
    <row r="225" spans="1:3" ht="18.75" x14ac:dyDescent="0.3">
      <c r="A225" s="287"/>
      <c r="B225" s="1221" t="s">
        <v>932</v>
      </c>
      <c r="C225" s="842" t="s">
        <v>957</v>
      </c>
    </row>
    <row r="226" spans="1:3" ht="18.75" x14ac:dyDescent="0.3">
      <c r="A226" s="287"/>
      <c r="B226" s="1221" t="s">
        <v>933</v>
      </c>
      <c r="C226" s="842" t="s">
        <v>957</v>
      </c>
    </row>
    <row r="227" spans="1:3" ht="18.75" x14ac:dyDescent="0.25">
      <c r="A227" s="287"/>
      <c r="B227" s="1222"/>
      <c r="C227" s="842" t="s">
        <v>957</v>
      </c>
    </row>
    <row r="228" spans="1:3" ht="18.75" x14ac:dyDescent="0.25">
      <c r="A228" s="287"/>
      <c r="B228" s="1223"/>
      <c r="C228" s="842" t="s">
        <v>957</v>
      </c>
    </row>
    <row r="229" spans="1:3" ht="18.75" x14ac:dyDescent="0.25">
      <c r="A229" s="288"/>
      <c r="B229" s="1224"/>
      <c r="C229" s="842" t="s">
        <v>957</v>
      </c>
    </row>
    <row r="230" spans="1:3" ht="18.75" x14ac:dyDescent="0.25">
      <c r="A230" s="287" t="s">
        <v>690</v>
      </c>
      <c r="B230" s="1225" t="s">
        <v>934</v>
      </c>
      <c r="C230" s="842" t="s">
        <v>957</v>
      </c>
    </row>
    <row r="231" spans="1:3" ht="18.75" x14ac:dyDescent="0.25">
      <c r="A231" s="287"/>
      <c r="B231" s="1225" t="s">
        <v>935</v>
      </c>
      <c r="C231" s="842" t="s">
        <v>957</v>
      </c>
    </row>
    <row r="232" spans="1:3" ht="18.75" x14ac:dyDescent="0.25">
      <c r="A232" s="285" t="s">
        <v>691</v>
      </c>
      <c r="B232" s="1226"/>
      <c r="C232" s="842" t="s">
        <v>957</v>
      </c>
    </row>
    <row r="233" spans="1:3" ht="18.75" x14ac:dyDescent="0.25">
      <c r="A233" s="285" t="s">
        <v>692</v>
      </c>
      <c r="B233" s="1227" t="s">
        <v>943</v>
      </c>
      <c r="C233" s="842" t="s">
        <v>957</v>
      </c>
    </row>
    <row r="234" spans="1:3" ht="18.75" x14ac:dyDescent="0.3">
      <c r="A234" s="285" t="s">
        <v>693</v>
      </c>
      <c r="B234" s="1228" t="s">
        <v>899</v>
      </c>
      <c r="C234" s="842" t="s">
        <v>957</v>
      </c>
    </row>
    <row r="235" spans="1:3" ht="18.75" x14ac:dyDescent="0.3">
      <c r="A235" s="287"/>
      <c r="B235" s="1229" t="s">
        <v>936</v>
      </c>
      <c r="C235" s="842" t="s">
        <v>957</v>
      </c>
    </row>
    <row r="236" spans="1:3" ht="19.5" thickBot="1" x14ac:dyDescent="0.3">
      <c r="A236" s="296"/>
      <c r="B236" s="1230"/>
      <c r="C236" s="842" t="s">
        <v>957</v>
      </c>
    </row>
    <row r="237" spans="1:3" ht="16.5" thickBot="1" x14ac:dyDescent="0.3">
      <c r="A237" s="598" t="s">
        <v>694</v>
      </c>
      <c r="B237" s="1212" t="s">
        <v>920</v>
      </c>
      <c r="C237" s="808" t="s">
        <v>959</v>
      </c>
    </row>
    <row r="238" spans="1:3" ht="16.5" thickBot="1" x14ac:dyDescent="0.3">
      <c r="A238" s="852">
        <f>62388+10255+2720+35692</f>
        <v>111055</v>
      </c>
      <c r="B238" s="1212" t="s">
        <v>944</v>
      </c>
      <c r="C238" s="808" t="s">
        <v>959</v>
      </c>
    </row>
    <row r="239" spans="1:3" ht="15.75" x14ac:dyDescent="0.25">
      <c r="A239" s="598"/>
      <c r="B239" s="1231" t="s">
        <v>947</v>
      </c>
      <c r="C239" s="808" t="s">
        <v>959</v>
      </c>
    </row>
    <row r="240" spans="1:3" x14ac:dyDescent="0.25">
      <c r="A240" s="599"/>
      <c r="B240" s="1232" t="s">
        <v>960</v>
      </c>
      <c r="C240" s="808" t="s">
        <v>959</v>
      </c>
    </row>
    <row r="241" spans="1:3" ht="16.5" thickBot="1" x14ac:dyDescent="0.3">
      <c r="A241" s="597" t="s">
        <v>695</v>
      </c>
      <c r="B241" s="1227" t="s">
        <v>921</v>
      </c>
      <c r="C241" s="808" t="s">
        <v>979</v>
      </c>
    </row>
    <row r="242" spans="1:3" ht="16.5" thickBot="1" x14ac:dyDescent="0.3">
      <c r="A242" s="851">
        <f>44765+4459+2792616</f>
        <v>2841840</v>
      </c>
      <c r="B242" s="1233" t="s">
        <v>950</v>
      </c>
      <c r="C242" s="808" t="s">
        <v>979</v>
      </c>
    </row>
    <row r="243" spans="1:3" ht="19.5" thickBot="1" x14ac:dyDescent="0.35">
      <c r="A243" s="598">
        <f>44765+4459</f>
        <v>49224</v>
      </c>
      <c r="B243" s="1234" t="s">
        <v>981</v>
      </c>
      <c r="C243" s="863" t="s">
        <v>980</v>
      </c>
    </row>
    <row r="244" spans="1:3" ht="15.75" x14ac:dyDescent="0.25">
      <c r="A244" s="309" t="s">
        <v>696</v>
      </c>
      <c r="B244" s="1235" t="s">
        <v>937</v>
      </c>
      <c r="C244" s="809"/>
    </row>
    <row r="245" spans="1:3" ht="19.5" thickBot="1" x14ac:dyDescent="0.35">
      <c r="A245" s="864">
        <f>1858698+2230</f>
        <v>1860928</v>
      </c>
      <c r="B245" s="1236" t="s">
        <v>961</v>
      </c>
      <c r="C245" s="809"/>
    </row>
    <row r="246" spans="1:3" ht="15.75" x14ac:dyDescent="0.25">
      <c r="A246" s="501" t="s">
        <v>697</v>
      </c>
      <c r="B246" s="1237" t="s">
        <v>938</v>
      </c>
      <c r="C246" s="809"/>
    </row>
    <row r="247" spans="1:3" ht="15.75" thickBot="1" x14ac:dyDescent="0.3">
      <c r="A247" s="501"/>
      <c r="B247" s="1201"/>
      <c r="C247" s="809"/>
    </row>
    <row r="248" spans="1:3" ht="16.5" thickBot="1" x14ac:dyDescent="0.3">
      <c r="A248" s="293" t="s">
        <v>698</v>
      </c>
      <c r="B248" s="1238" t="s">
        <v>963</v>
      </c>
      <c r="C248" s="199"/>
    </row>
    <row r="249" spans="1:3" ht="16.5" thickBot="1" x14ac:dyDescent="0.3">
      <c r="A249" s="852">
        <f>2245+850+393227</f>
        <v>396322</v>
      </c>
      <c r="B249" s="1233" t="s">
        <v>949</v>
      </c>
      <c r="C249" s="808" t="s">
        <v>983</v>
      </c>
    </row>
    <row r="250" spans="1:3" ht="15.75" x14ac:dyDescent="0.25">
      <c r="A250" s="418"/>
      <c r="B250" s="1239" t="s">
        <v>961</v>
      </c>
      <c r="C250" s="808" t="s">
        <v>983</v>
      </c>
    </row>
    <row r="251" spans="1:3" ht="16.5" thickBot="1" x14ac:dyDescent="0.3">
      <c r="A251" s="287"/>
      <c r="B251" s="1233" t="s">
        <v>962</v>
      </c>
      <c r="C251" s="808" t="s">
        <v>983</v>
      </c>
    </row>
    <row r="252" spans="1:3" ht="18.75" x14ac:dyDescent="0.3">
      <c r="A252" s="287"/>
      <c r="B252" s="1240" t="s">
        <v>876</v>
      </c>
      <c r="C252" s="808" t="s">
        <v>983</v>
      </c>
    </row>
    <row r="253" spans="1:3" ht="15.75" x14ac:dyDescent="0.25">
      <c r="A253" s="287"/>
      <c r="B253" s="1241" t="s">
        <v>662</v>
      </c>
      <c r="C253" s="808" t="s">
        <v>983</v>
      </c>
    </row>
    <row r="254" spans="1:3" ht="15.75" x14ac:dyDescent="0.25">
      <c r="A254" s="287"/>
      <c r="B254" s="1241" t="s">
        <v>869</v>
      </c>
      <c r="C254" s="808" t="s">
        <v>983</v>
      </c>
    </row>
    <row r="255" spans="1:3" ht="15.75" x14ac:dyDescent="0.25">
      <c r="A255" s="287"/>
      <c r="B255" s="1241" t="s">
        <v>870</v>
      </c>
      <c r="C255" s="808" t="s">
        <v>983</v>
      </c>
    </row>
    <row r="256" spans="1:3" ht="15.75" x14ac:dyDescent="0.25">
      <c r="A256" s="287"/>
      <c r="B256" s="1241" t="s">
        <v>871</v>
      </c>
      <c r="C256" s="808" t="s">
        <v>983</v>
      </c>
    </row>
    <row r="257" spans="1:3" ht="15.75" x14ac:dyDescent="0.25">
      <c r="A257" s="287"/>
      <c r="B257" s="1241" t="s">
        <v>872</v>
      </c>
      <c r="C257" s="808" t="s">
        <v>983</v>
      </c>
    </row>
    <row r="258" spans="1:3" ht="15.75" x14ac:dyDescent="0.25">
      <c r="A258" s="287"/>
      <c r="B258" s="1241" t="s">
        <v>873</v>
      </c>
      <c r="C258" s="808" t="s">
        <v>983</v>
      </c>
    </row>
    <row r="259" spans="1:3" ht="15.75" x14ac:dyDescent="0.25">
      <c r="A259" s="287"/>
      <c r="B259" s="1241" t="s">
        <v>874</v>
      </c>
      <c r="C259" s="808" t="s">
        <v>983</v>
      </c>
    </row>
    <row r="260" spans="1:3" ht="16.5" thickBot="1" x14ac:dyDescent="0.3">
      <c r="A260" s="296"/>
      <c r="B260" s="1242" t="s">
        <v>875</v>
      </c>
      <c r="C260" s="808" t="s">
        <v>983</v>
      </c>
    </row>
    <row r="261" spans="1:3" ht="15.75" thickBot="1" x14ac:dyDescent="0.3">
      <c r="A261" s="293" t="s">
        <v>699</v>
      </c>
      <c r="B261" s="1243"/>
    </row>
    <row r="262" spans="1:3" ht="16.5" thickBot="1" x14ac:dyDescent="0.3">
      <c r="A262" s="852">
        <f>5905+805+8738+1599</f>
        <v>17047</v>
      </c>
      <c r="B262" s="1233" t="s">
        <v>964</v>
      </c>
      <c r="C262" s="808" t="s">
        <v>986</v>
      </c>
    </row>
    <row r="263" spans="1:3" ht="15.75" x14ac:dyDescent="0.25">
      <c r="A263" s="287"/>
      <c r="B263" s="1233" t="s">
        <v>965</v>
      </c>
      <c r="C263" s="808" t="s">
        <v>986</v>
      </c>
    </row>
    <row r="264" spans="1:3" ht="16.5" thickBot="1" x14ac:dyDescent="0.3">
      <c r="A264" s="296"/>
      <c r="B264" s="1244" t="s">
        <v>966</v>
      </c>
      <c r="C264" s="808" t="s">
        <v>986</v>
      </c>
    </row>
    <row r="265" spans="1:3" x14ac:dyDescent="0.25">
      <c r="A265" s="887" t="s">
        <v>700</v>
      </c>
      <c r="B265" s="1245"/>
      <c r="C265" s="809"/>
    </row>
    <row r="266" spans="1:3" ht="15.75" thickBot="1" x14ac:dyDescent="0.3">
      <c r="A266" s="888"/>
      <c r="B266" s="1246"/>
      <c r="C266" s="809"/>
    </row>
    <row r="267" spans="1:3" ht="21" x14ac:dyDescent="0.35">
      <c r="A267" s="890" t="s">
        <v>701</v>
      </c>
      <c r="B267" s="1209" t="s">
        <v>878</v>
      </c>
      <c r="C267" s="893" t="s">
        <v>991</v>
      </c>
    </row>
    <row r="268" spans="1:3" x14ac:dyDescent="0.25">
      <c r="A268" s="890"/>
      <c r="B268" s="1247"/>
      <c r="C268" s="809"/>
    </row>
    <row r="269" spans="1:3" x14ac:dyDescent="0.25">
      <c r="A269" s="891"/>
      <c r="B269" s="1247"/>
      <c r="C269" s="809"/>
    </row>
    <row r="270" spans="1:3" x14ac:dyDescent="0.25">
      <c r="A270" s="891"/>
      <c r="B270" s="1247"/>
      <c r="C270" s="809"/>
    </row>
    <row r="271" spans="1:3" x14ac:dyDescent="0.25">
      <c r="A271" s="892"/>
      <c r="B271" s="1210"/>
      <c r="C271" s="809"/>
    </row>
    <row r="272" spans="1:3" ht="15.75" thickBot="1" x14ac:dyDescent="0.3">
      <c r="A272" s="859"/>
      <c r="B272" s="1248"/>
      <c r="C272" s="860"/>
    </row>
    <row r="273" spans="1:3" ht="19.5" thickBot="1" x14ac:dyDescent="0.35">
      <c r="A273" s="855" t="s">
        <v>973</v>
      </c>
      <c r="B273" s="1249" t="s">
        <v>545</v>
      </c>
      <c r="C273" s="856" t="s">
        <v>577</v>
      </c>
    </row>
    <row r="274" spans="1:3" ht="19.5" thickBot="1" x14ac:dyDescent="0.35">
      <c r="A274" s="806">
        <v>45778</v>
      </c>
      <c r="B274" s="1250" t="s">
        <v>939</v>
      </c>
      <c r="C274" s="809"/>
    </row>
    <row r="275" spans="1:3" ht="15.75" thickBot="1" x14ac:dyDescent="0.3">
      <c r="A275" s="198"/>
      <c r="B275" s="1201"/>
      <c r="C275" s="809"/>
    </row>
    <row r="276" spans="1:3" ht="16.5" thickBot="1" x14ac:dyDescent="0.3">
      <c r="A276" s="895">
        <v>45779</v>
      </c>
      <c r="B276" s="1251" t="s">
        <v>994</v>
      </c>
      <c r="C276" s="808" t="s">
        <v>993</v>
      </c>
    </row>
    <row r="277" spans="1:3" ht="15.75" thickBot="1" x14ac:dyDescent="0.3">
      <c r="A277" s="211"/>
      <c r="B277" s="1247"/>
      <c r="C277" s="809"/>
    </row>
    <row r="278" spans="1:3" ht="16.5" thickBot="1" x14ac:dyDescent="0.3">
      <c r="A278" s="957">
        <v>45782</v>
      </c>
      <c r="B278" s="1252" t="s">
        <v>972</v>
      </c>
      <c r="C278" s="809"/>
    </row>
    <row r="279" spans="1:3" ht="16.5" thickBot="1" x14ac:dyDescent="0.3">
      <c r="A279" s="959"/>
      <c r="B279" s="1253" t="s">
        <v>987</v>
      </c>
      <c r="C279" s="809"/>
    </row>
    <row r="280" spans="1:3" ht="16.5" thickBot="1" x14ac:dyDescent="0.3">
      <c r="A280" s="959"/>
      <c r="B280" s="1254" t="s">
        <v>985</v>
      </c>
      <c r="C280" s="894" t="s">
        <v>992</v>
      </c>
    </row>
    <row r="281" spans="1:3" ht="15.75" thickBot="1" x14ac:dyDescent="0.3">
      <c r="A281" s="956"/>
      <c r="B281" s="1255"/>
      <c r="C281" s="809"/>
    </row>
    <row r="282" spans="1:3" ht="16.5" thickBot="1" x14ac:dyDescent="0.3">
      <c r="A282" s="957">
        <v>45783</v>
      </c>
      <c r="B282" s="1256"/>
      <c r="C282" s="809"/>
    </row>
    <row r="283" spans="1:3" ht="15.75" thickBot="1" x14ac:dyDescent="0.3">
      <c r="A283" s="956"/>
      <c r="B283" s="1255"/>
      <c r="C283" s="809"/>
    </row>
    <row r="284" spans="1:3" ht="16.5" thickBot="1" x14ac:dyDescent="0.3">
      <c r="A284" s="957">
        <v>45784</v>
      </c>
      <c r="B284" s="1256"/>
      <c r="C284" s="809"/>
    </row>
    <row r="285" spans="1:3" ht="15.75" thickBot="1" x14ac:dyDescent="0.3">
      <c r="A285" s="956"/>
      <c r="B285" s="1255"/>
      <c r="C285" s="809"/>
    </row>
    <row r="286" spans="1:3" ht="16.5" thickBot="1" x14ac:dyDescent="0.3">
      <c r="A286" s="957">
        <v>45785</v>
      </c>
      <c r="B286" s="1256"/>
      <c r="C286" s="809"/>
    </row>
    <row r="287" spans="1:3" ht="15.75" thickBot="1" x14ac:dyDescent="0.3">
      <c r="A287" s="964"/>
      <c r="B287" s="1257"/>
      <c r="C287" s="809"/>
    </row>
    <row r="288" spans="1:3" ht="15.75" x14ac:dyDescent="0.25">
      <c r="A288" s="958">
        <v>45786</v>
      </c>
      <c r="B288" s="1258" t="s">
        <v>982</v>
      </c>
      <c r="C288" s="808" t="s">
        <v>1073</v>
      </c>
    </row>
    <row r="289" spans="1:3" x14ac:dyDescent="0.25">
      <c r="A289" s="465" t="s">
        <v>978</v>
      </c>
      <c r="B289" s="1259"/>
      <c r="C289" s="808" t="s">
        <v>1073</v>
      </c>
    </row>
    <row r="290" spans="1:3" ht="15.75" x14ac:dyDescent="0.25">
      <c r="A290" s="959"/>
      <c r="B290" s="1260" t="s">
        <v>555</v>
      </c>
      <c r="C290" s="808" t="s">
        <v>1073</v>
      </c>
    </row>
    <row r="291" spans="1:3" x14ac:dyDescent="0.25">
      <c r="A291" s="956"/>
      <c r="B291" s="748" t="s">
        <v>557</v>
      </c>
      <c r="C291" s="808" t="s">
        <v>1073</v>
      </c>
    </row>
    <row r="292" spans="1:3" ht="15.75" x14ac:dyDescent="0.25">
      <c r="A292" s="959"/>
      <c r="B292" s="748" t="s">
        <v>1044</v>
      </c>
      <c r="C292" s="808" t="s">
        <v>1073</v>
      </c>
    </row>
    <row r="293" spans="1:3" x14ac:dyDescent="0.25">
      <c r="A293" s="956"/>
      <c r="B293" s="748" t="s">
        <v>1045</v>
      </c>
      <c r="C293" s="808" t="s">
        <v>1073</v>
      </c>
    </row>
    <row r="294" spans="1:3" x14ac:dyDescent="0.25">
      <c r="A294" s="956"/>
      <c r="B294" s="748" t="s">
        <v>1046</v>
      </c>
      <c r="C294" s="808" t="s">
        <v>1073</v>
      </c>
    </row>
    <row r="295" spans="1:3" x14ac:dyDescent="0.25">
      <c r="A295" s="956"/>
      <c r="B295" s="748" t="s">
        <v>1047</v>
      </c>
      <c r="C295" s="808" t="s">
        <v>1073</v>
      </c>
    </row>
    <row r="296" spans="1:3" x14ac:dyDescent="0.25">
      <c r="A296" s="956"/>
      <c r="B296" s="748" t="s">
        <v>1048</v>
      </c>
      <c r="C296" s="808" t="s">
        <v>1073</v>
      </c>
    </row>
    <row r="297" spans="1:3" ht="15.75" thickBot="1" x14ac:dyDescent="0.3">
      <c r="A297" s="960"/>
      <c r="B297" s="1261" t="s">
        <v>556</v>
      </c>
      <c r="C297" s="808" t="s">
        <v>1073</v>
      </c>
    </row>
    <row r="298" spans="1:3" ht="19.5" thickBot="1" x14ac:dyDescent="0.35">
      <c r="A298" s="955">
        <v>45789</v>
      </c>
      <c r="B298" s="1262" t="s">
        <v>995</v>
      </c>
      <c r="C298" s="808" t="s">
        <v>1074</v>
      </c>
    </row>
    <row r="299" spans="1:3" ht="15.75" thickBot="1" x14ac:dyDescent="0.3">
      <c r="A299" s="956"/>
      <c r="B299" s="1259"/>
      <c r="C299" s="809"/>
    </row>
    <row r="300" spans="1:3" ht="16.5" thickBot="1" x14ac:dyDescent="0.3">
      <c r="A300" s="957">
        <v>45790</v>
      </c>
      <c r="B300" s="1259"/>
      <c r="C300" s="809"/>
    </row>
    <row r="301" spans="1:3" ht="15.75" thickBot="1" x14ac:dyDescent="0.3">
      <c r="A301" s="956"/>
      <c r="B301" s="1255"/>
      <c r="C301" s="809"/>
    </row>
    <row r="302" spans="1:3" ht="16.5" thickBot="1" x14ac:dyDescent="0.3">
      <c r="A302" s="957">
        <v>45791</v>
      </c>
      <c r="B302" s="1256"/>
      <c r="C302" s="809"/>
    </row>
    <row r="303" spans="1:3" ht="15.75" thickBot="1" x14ac:dyDescent="0.3">
      <c r="A303" s="956"/>
      <c r="B303" s="1255"/>
      <c r="C303" s="809"/>
    </row>
    <row r="304" spans="1:3" ht="16.5" thickBot="1" x14ac:dyDescent="0.3">
      <c r="A304" s="957">
        <v>45792</v>
      </c>
      <c r="B304" s="1256"/>
      <c r="C304" s="809"/>
    </row>
    <row r="305" spans="1:3" ht="15.75" thickBot="1" x14ac:dyDescent="0.3">
      <c r="A305" s="956"/>
      <c r="B305" s="1255"/>
      <c r="C305" s="809"/>
    </row>
    <row r="306" spans="1:3" ht="15.75" x14ac:dyDescent="0.25">
      <c r="A306" s="958">
        <v>45793</v>
      </c>
      <c r="B306" s="1258" t="s">
        <v>1002</v>
      </c>
      <c r="C306" s="808" t="s">
        <v>1075</v>
      </c>
    </row>
    <row r="307" spans="1:3" ht="15.75" x14ac:dyDescent="0.25">
      <c r="A307" s="959"/>
      <c r="B307" s="1263"/>
      <c r="C307" s="199"/>
    </row>
    <row r="308" spans="1:3" x14ac:dyDescent="0.25">
      <c r="A308" s="956"/>
      <c r="B308" s="1263"/>
      <c r="C308" s="199"/>
    </row>
    <row r="309" spans="1:3" ht="15.75" x14ac:dyDescent="0.25">
      <c r="A309" s="959"/>
      <c r="B309" s="1263"/>
      <c r="C309" s="199"/>
    </row>
    <row r="310" spans="1:3" x14ac:dyDescent="0.25">
      <c r="A310" s="956"/>
      <c r="B310" s="1263"/>
      <c r="C310" s="199"/>
    </row>
    <row r="311" spans="1:3" ht="15.75" x14ac:dyDescent="0.25">
      <c r="A311" s="959"/>
      <c r="B311" s="1263"/>
      <c r="C311" s="199"/>
    </row>
    <row r="312" spans="1:3" ht="15.75" thickBot="1" x14ac:dyDescent="0.3">
      <c r="A312" s="960"/>
      <c r="B312" s="1264"/>
      <c r="C312" s="199"/>
    </row>
    <row r="313" spans="1:3" ht="18.75" x14ac:dyDescent="0.3">
      <c r="A313" s="961">
        <v>45796</v>
      </c>
      <c r="B313" s="1265" t="s">
        <v>996</v>
      </c>
      <c r="C313" s="808" t="s">
        <v>1076</v>
      </c>
    </row>
    <row r="314" spans="1:3" ht="15.75" x14ac:dyDescent="0.25">
      <c r="A314" s="961"/>
      <c r="B314" s="1266" t="s">
        <v>999</v>
      </c>
      <c r="C314" s="808" t="s">
        <v>1076</v>
      </c>
    </row>
    <row r="315" spans="1:3" ht="15.75" x14ac:dyDescent="0.25">
      <c r="A315" s="962"/>
      <c r="B315" s="1267" t="s">
        <v>1003</v>
      </c>
      <c r="C315" s="808" t="s">
        <v>1076</v>
      </c>
    </row>
    <row r="316" spans="1:3" ht="15.75" x14ac:dyDescent="0.25">
      <c r="A316" s="963"/>
      <c r="B316" s="1268" t="s">
        <v>1004</v>
      </c>
      <c r="C316" s="808" t="s">
        <v>1076</v>
      </c>
    </row>
    <row r="317" spans="1:3" ht="19.5" thickBot="1" x14ac:dyDescent="0.35">
      <c r="A317" s="987">
        <v>45797</v>
      </c>
      <c r="B317" s="1269" t="s">
        <v>1026</v>
      </c>
      <c r="C317" s="808" t="s">
        <v>1077</v>
      </c>
    </row>
    <row r="318" spans="1:3" ht="15.75" thickBot="1" x14ac:dyDescent="0.3">
      <c r="A318" s="198"/>
      <c r="B318" s="1201"/>
      <c r="C318" s="809"/>
    </row>
    <row r="319" spans="1:3" ht="19.5" thickBot="1" x14ac:dyDescent="0.35">
      <c r="A319" s="957">
        <v>45798</v>
      </c>
      <c r="B319" s="1270" t="s">
        <v>1021</v>
      </c>
      <c r="C319" s="808" t="s">
        <v>1078</v>
      </c>
    </row>
    <row r="320" spans="1:3" ht="19.5" thickBot="1" x14ac:dyDescent="0.35">
      <c r="A320" s="956"/>
      <c r="B320" s="1271" t="s">
        <v>1031</v>
      </c>
      <c r="C320" s="808" t="s">
        <v>1079</v>
      </c>
    </row>
    <row r="321" spans="1:3" ht="19.5" thickBot="1" x14ac:dyDescent="0.35">
      <c r="A321" s="957">
        <v>45799</v>
      </c>
      <c r="B321" s="1272" t="s">
        <v>997</v>
      </c>
      <c r="C321" s="808" t="s">
        <v>1080</v>
      </c>
    </row>
    <row r="322" spans="1:3" ht="18.75" x14ac:dyDescent="0.3">
      <c r="A322" s="959"/>
      <c r="B322" s="1273" t="s">
        <v>937</v>
      </c>
      <c r="C322" s="808" t="s">
        <v>1080</v>
      </c>
    </row>
    <row r="323" spans="1:3" ht="19.5" thickBot="1" x14ac:dyDescent="0.35">
      <c r="A323" s="956"/>
      <c r="B323" s="1271" t="s">
        <v>1030</v>
      </c>
      <c r="C323" s="808" t="s">
        <v>1081</v>
      </c>
    </row>
    <row r="324" spans="1:3" ht="18.75" x14ac:dyDescent="0.3">
      <c r="A324" s="974">
        <v>45800</v>
      </c>
      <c r="B324" s="1274" t="s">
        <v>1027</v>
      </c>
      <c r="C324" s="808"/>
    </row>
    <row r="325" spans="1:3" ht="15.75" x14ac:dyDescent="0.25">
      <c r="A325" s="211"/>
      <c r="B325" s="1233" t="s">
        <v>1028</v>
      </c>
      <c r="C325" s="808"/>
    </row>
    <row r="326" spans="1:3" ht="18.75" x14ac:dyDescent="0.3">
      <c r="A326" s="975"/>
      <c r="B326" s="1188" t="s">
        <v>1029</v>
      </c>
      <c r="C326" s="808" t="s">
        <v>1082</v>
      </c>
    </row>
    <row r="327" spans="1:3" x14ac:dyDescent="0.25">
      <c r="A327" s="211"/>
      <c r="B327" s="1223"/>
      <c r="C327" s="199"/>
    </row>
    <row r="328" spans="1:3" ht="15.75" x14ac:dyDescent="0.25">
      <c r="A328" s="975"/>
      <c r="B328" s="1223"/>
      <c r="C328" s="199"/>
    </row>
    <row r="329" spans="1:3" ht="15.75" thickBot="1" x14ac:dyDescent="0.3">
      <c r="A329" s="976"/>
      <c r="B329" s="1230"/>
      <c r="C329" s="199"/>
    </row>
    <row r="330" spans="1:3" ht="19.5" thickBot="1" x14ac:dyDescent="0.35">
      <c r="A330" s="895">
        <v>45803</v>
      </c>
      <c r="B330" s="1275" t="s">
        <v>998</v>
      </c>
      <c r="C330" s="808" t="s">
        <v>1083</v>
      </c>
    </row>
    <row r="331" spans="1:3" ht="18.75" x14ac:dyDescent="0.3">
      <c r="A331" s="975"/>
      <c r="B331" s="1240" t="s">
        <v>876</v>
      </c>
      <c r="C331" s="808" t="s">
        <v>1083</v>
      </c>
    </row>
    <row r="332" spans="1:3" ht="15.75" x14ac:dyDescent="0.25">
      <c r="A332" s="975"/>
      <c r="B332" s="1276" t="s">
        <v>1024</v>
      </c>
      <c r="C332" s="808" t="s">
        <v>1083</v>
      </c>
    </row>
    <row r="333" spans="1:3" ht="15.75" x14ac:dyDescent="0.25">
      <c r="A333" s="986">
        <f>121774+2230+328468+41670+5906+2230+2230+41670+41670+805</f>
        <v>588653</v>
      </c>
      <c r="B333" s="1276" t="s">
        <v>869</v>
      </c>
      <c r="C333" s="808" t="s">
        <v>1083</v>
      </c>
    </row>
    <row r="334" spans="1:3" ht="15.75" x14ac:dyDescent="0.25">
      <c r="A334" s="986">
        <f>121774+41670+41670+2230+2230+5906+41670+328468+2230+805</f>
        <v>588653</v>
      </c>
      <c r="B334" s="1276" t="s">
        <v>870</v>
      </c>
      <c r="C334" s="808" t="s">
        <v>1083</v>
      </c>
    </row>
    <row r="335" spans="1:3" ht="15.75" x14ac:dyDescent="0.25">
      <c r="A335" s="975"/>
      <c r="B335" s="1276" t="s">
        <v>871</v>
      </c>
      <c r="C335" s="808" t="s">
        <v>1083</v>
      </c>
    </row>
    <row r="336" spans="1:3" ht="15.75" x14ac:dyDescent="0.25">
      <c r="A336" s="975"/>
      <c r="B336" s="1276" t="s">
        <v>872</v>
      </c>
      <c r="C336" s="808" t="s">
        <v>1083</v>
      </c>
    </row>
    <row r="337" spans="1:3" ht="15.75" x14ac:dyDescent="0.25">
      <c r="A337" s="975"/>
      <c r="B337" s="1276" t="s">
        <v>1022</v>
      </c>
      <c r="C337" s="808" t="s">
        <v>1083</v>
      </c>
    </row>
    <row r="338" spans="1:3" ht="15.75" x14ac:dyDescent="0.25">
      <c r="A338" s="975"/>
      <c r="B338" s="1276" t="s">
        <v>874</v>
      </c>
      <c r="C338" s="808" t="s">
        <v>1083</v>
      </c>
    </row>
    <row r="339" spans="1:3" ht="15.75" x14ac:dyDescent="0.25">
      <c r="A339" s="975"/>
      <c r="B339" s="1277" t="s">
        <v>875</v>
      </c>
      <c r="C339" s="808" t="s">
        <v>1083</v>
      </c>
    </row>
    <row r="340" spans="1:3" ht="16.5" thickBot="1" x14ac:dyDescent="0.3">
      <c r="A340" s="975"/>
      <c r="B340" s="1278" t="s">
        <v>1025</v>
      </c>
      <c r="C340" s="808" t="s">
        <v>1083</v>
      </c>
    </row>
    <row r="341" spans="1:3" ht="19.5" thickBot="1" x14ac:dyDescent="0.35">
      <c r="A341" s="975"/>
      <c r="B341" s="1279" t="s">
        <v>1023</v>
      </c>
      <c r="C341" s="808" t="s">
        <v>1083</v>
      </c>
    </row>
    <row r="342" spans="1:3" ht="15.75" x14ac:dyDescent="0.25">
      <c r="A342" s="975"/>
      <c r="B342" s="1223"/>
      <c r="C342" s="988"/>
    </row>
    <row r="343" spans="1:3" ht="16.5" thickBot="1" x14ac:dyDescent="0.3">
      <c r="A343" s="975"/>
      <c r="B343" s="1278"/>
      <c r="C343" s="199"/>
    </row>
    <row r="344" spans="1:3" ht="15.75" thickBot="1" x14ac:dyDescent="0.3">
      <c r="A344" s="976"/>
      <c r="B344" s="1230"/>
      <c r="C344" s="199"/>
    </row>
    <row r="345" spans="1:3" ht="15.75" x14ac:dyDescent="0.25">
      <c r="A345" s="974">
        <v>45804</v>
      </c>
      <c r="B345" s="1238" t="s">
        <v>949</v>
      </c>
      <c r="C345" s="808" t="s">
        <v>1083</v>
      </c>
    </row>
    <row r="346" spans="1:3" ht="15.75" x14ac:dyDescent="0.25">
      <c r="A346" s="975"/>
      <c r="B346" s="1233" t="s">
        <v>1064</v>
      </c>
      <c r="C346" s="808" t="s">
        <v>1083</v>
      </c>
    </row>
    <row r="347" spans="1:3" ht="15.75" x14ac:dyDescent="0.25">
      <c r="A347" s="975"/>
      <c r="B347" s="1233" t="s">
        <v>852</v>
      </c>
      <c r="C347" s="808" t="s">
        <v>1083</v>
      </c>
    </row>
    <row r="348" spans="1:3" ht="16.5" thickBot="1" x14ac:dyDescent="0.3">
      <c r="A348" s="987"/>
      <c r="B348" s="1244" t="s">
        <v>1011</v>
      </c>
      <c r="C348" s="808" t="s">
        <v>1083</v>
      </c>
    </row>
    <row r="349" spans="1:3" ht="15.75" thickBot="1" x14ac:dyDescent="0.3">
      <c r="A349" s="211"/>
      <c r="B349" s="1247"/>
      <c r="C349" s="182"/>
    </row>
    <row r="350" spans="1:3" ht="16.5" thickBot="1" x14ac:dyDescent="0.3">
      <c r="A350" s="895">
        <v>45805</v>
      </c>
      <c r="B350" s="1280" t="s">
        <v>1009</v>
      </c>
      <c r="C350" s="808" t="s">
        <v>1086</v>
      </c>
    </row>
    <row r="351" spans="1:3" ht="15.75" thickBot="1" x14ac:dyDescent="0.3">
      <c r="A351" s="418"/>
      <c r="B351" s="1232"/>
      <c r="C351" s="809"/>
    </row>
    <row r="352" spans="1:3" ht="19.5" thickBot="1" x14ac:dyDescent="0.35">
      <c r="A352" s="989">
        <v>45806</v>
      </c>
      <c r="B352" s="1281"/>
      <c r="C352" s="809"/>
    </row>
    <row r="353" spans="1:3" ht="15.75" thickBot="1" x14ac:dyDescent="0.3">
      <c r="A353" s="211"/>
      <c r="B353" s="1247"/>
      <c r="C353" s="809"/>
    </row>
    <row r="354" spans="1:3" ht="19.5" thickBot="1" x14ac:dyDescent="0.35">
      <c r="A354" s="895">
        <v>45807</v>
      </c>
      <c r="B354" s="1250" t="s">
        <v>1084</v>
      </c>
      <c r="C354" s="808" t="s">
        <v>1094</v>
      </c>
    </row>
    <row r="355" spans="1:3" x14ac:dyDescent="0.25">
      <c r="A355" s="211"/>
      <c r="B355" s="1247"/>
      <c r="C355" s="809"/>
    </row>
    <row r="356" spans="1:3" ht="16.5" thickBot="1" x14ac:dyDescent="0.3">
      <c r="A356" s="987"/>
      <c r="B356" s="1282"/>
      <c r="C356" s="811"/>
    </row>
    <row r="359" spans="1:3" ht="15.75" thickBot="1" x14ac:dyDescent="0.3"/>
    <row r="360" spans="1:3" ht="19.5" thickBot="1" x14ac:dyDescent="0.35">
      <c r="A360" s="996" t="s">
        <v>1033</v>
      </c>
      <c r="B360" s="1284" t="s">
        <v>545</v>
      </c>
      <c r="C360" s="997" t="s">
        <v>577</v>
      </c>
    </row>
    <row r="361" spans="1:3" ht="15.75" x14ac:dyDescent="0.25">
      <c r="A361" s="1004">
        <v>45810</v>
      </c>
      <c r="B361" s="1285" t="s">
        <v>1036</v>
      </c>
      <c r="C361" s="632" t="s">
        <v>1101</v>
      </c>
    </row>
    <row r="362" spans="1:3" ht="15.75" x14ac:dyDescent="0.25">
      <c r="A362" s="1005"/>
      <c r="B362" s="1286" t="s">
        <v>1091</v>
      </c>
      <c r="C362" s="808" t="s">
        <v>1101</v>
      </c>
    </row>
    <row r="363" spans="1:3" ht="15.75" x14ac:dyDescent="0.25">
      <c r="A363" s="1006"/>
      <c r="B363" s="1286" t="s">
        <v>1092</v>
      </c>
      <c r="C363" s="808" t="s">
        <v>1101</v>
      </c>
    </row>
    <row r="364" spans="1:3" ht="15.75" x14ac:dyDescent="0.25">
      <c r="A364" s="1006">
        <v>45811</v>
      </c>
      <c r="B364" s="1287" t="s">
        <v>1037</v>
      </c>
      <c r="C364" s="808" t="s">
        <v>1101</v>
      </c>
    </row>
    <row r="365" spans="1:3" ht="15.75" x14ac:dyDescent="0.25">
      <c r="A365" s="1005"/>
      <c r="B365" s="1286" t="s">
        <v>1066</v>
      </c>
      <c r="C365" s="808" t="s">
        <v>1101</v>
      </c>
    </row>
    <row r="366" spans="1:3" ht="15.75" thickBot="1" x14ac:dyDescent="0.3">
      <c r="A366" s="1005"/>
      <c r="B366" s="1288"/>
      <c r="C366" s="633" t="s">
        <v>1101</v>
      </c>
    </row>
    <row r="367" spans="1:3" ht="18.75" x14ac:dyDescent="0.3">
      <c r="A367" s="1006">
        <v>45812</v>
      </c>
      <c r="B367" s="1289" t="s">
        <v>1098</v>
      </c>
      <c r="C367" s="632" t="s">
        <v>1102</v>
      </c>
    </row>
    <row r="368" spans="1:3" ht="18.75" x14ac:dyDescent="0.3">
      <c r="A368" s="1005"/>
      <c r="B368" s="1289" t="s">
        <v>1099</v>
      </c>
      <c r="C368" s="808" t="s">
        <v>1102</v>
      </c>
    </row>
    <row r="369" spans="1:3" ht="18.75" x14ac:dyDescent="0.3">
      <c r="A369" s="1005"/>
      <c r="B369" s="1289" t="s">
        <v>1100</v>
      </c>
      <c r="C369" s="808" t="s">
        <v>1102</v>
      </c>
    </row>
    <row r="370" spans="1:3" ht="18.75" x14ac:dyDescent="0.3">
      <c r="A370" s="1005"/>
      <c r="B370" s="1290" t="s">
        <v>1103</v>
      </c>
      <c r="C370" s="542" t="s">
        <v>1106</v>
      </c>
    </row>
    <row r="371" spans="1:3" ht="15.75" x14ac:dyDescent="0.25">
      <c r="A371" s="1015">
        <v>45813</v>
      </c>
      <c r="B371" s="1291" t="s">
        <v>1038</v>
      </c>
      <c r="C371" s="808" t="s">
        <v>1116</v>
      </c>
    </row>
    <row r="372" spans="1:3" ht="15.75" x14ac:dyDescent="0.25">
      <c r="A372" s="1016"/>
      <c r="B372" s="1292" t="s">
        <v>1105</v>
      </c>
      <c r="C372" s="1007" t="s">
        <v>1107</v>
      </c>
    </row>
    <row r="373" spans="1:3" x14ac:dyDescent="0.25">
      <c r="A373" s="1017"/>
      <c r="B373" s="1293"/>
      <c r="C373" s="199"/>
    </row>
    <row r="374" spans="1:3" ht="15.75" x14ac:dyDescent="0.25">
      <c r="A374" s="1016">
        <v>45814</v>
      </c>
      <c r="B374" s="1293"/>
      <c r="C374" s="199"/>
    </row>
    <row r="375" spans="1:3" x14ac:dyDescent="0.25">
      <c r="A375" s="1017"/>
      <c r="B375" s="1293"/>
      <c r="C375" s="998"/>
    </row>
    <row r="376" spans="1:3" x14ac:dyDescent="0.25">
      <c r="A376" s="1017"/>
      <c r="B376" s="1293"/>
      <c r="C376" s="199"/>
    </row>
    <row r="377" spans="1:3" ht="15.75" x14ac:dyDescent="0.25">
      <c r="A377" s="1016">
        <v>45817</v>
      </c>
      <c r="B377" s="1293"/>
      <c r="C377" s="199"/>
    </row>
    <row r="378" spans="1:3" x14ac:dyDescent="0.25">
      <c r="A378" s="1017"/>
      <c r="B378" s="1293"/>
      <c r="C378" s="199"/>
    </row>
    <row r="379" spans="1:3" x14ac:dyDescent="0.25">
      <c r="A379" s="1017"/>
      <c r="B379" s="1293"/>
      <c r="C379" s="199"/>
    </row>
    <row r="380" spans="1:3" ht="15.75" x14ac:dyDescent="0.25">
      <c r="A380" s="1016">
        <v>45818</v>
      </c>
      <c r="B380" s="1294" t="s">
        <v>1065</v>
      </c>
      <c r="C380" s="808" t="s">
        <v>1126</v>
      </c>
    </row>
    <row r="381" spans="1:3" ht="15.75" x14ac:dyDescent="0.25">
      <c r="A381" s="1016"/>
      <c r="B381" s="1294" t="s">
        <v>1093</v>
      </c>
      <c r="C381" s="808" t="s">
        <v>1126</v>
      </c>
    </row>
    <row r="382" spans="1:3" ht="15.75" x14ac:dyDescent="0.25">
      <c r="A382" s="1017"/>
      <c r="B382" s="1295" t="s">
        <v>1072</v>
      </c>
      <c r="C382" s="808" t="s">
        <v>1126</v>
      </c>
    </row>
    <row r="383" spans="1:3" ht="38.25" thickBot="1" x14ac:dyDescent="0.35">
      <c r="A383" s="1027"/>
      <c r="B383" s="1296" t="s">
        <v>1085</v>
      </c>
      <c r="C383" s="311" t="s">
        <v>1132</v>
      </c>
    </row>
    <row r="384" spans="1:3" ht="15.75" x14ac:dyDescent="0.25">
      <c r="A384" s="1028">
        <v>45819</v>
      </c>
      <c r="B384" s="1297" t="s">
        <v>555</v>
      </c>
      <c r="C384" s="199"/>
    </row>
    <row r="385" spans="1:3" ht="15.75" x14ac:dyDescent="0.25">
      <c r="A385" s="1016"/>
      <c r="B385" s="1298" t="s">
        <v>557</v>
      </c>
      <c r="C385" s="199"/>
    </row>
    <row r="386" spans="1:3" ht="15.75" x14ac:dyDescent="0.25">
      <c r="A386" s="1016"/>
      <c r="B386" s="1298" t="s">
        <v>1039</v>
      </c>
      <c r="C386" s="808" t="s">
        <v>1127</v>
      </c>
    </row>
    <row r="387" spans="1:3" ht="15.75" x14ac:dyDescent="0.25">
      <c r="A387" s="1016"/>
      <c r="B387" s="1298" t="s">
        <v>1040</v>
      </c>
      <c r="C387" s="808" t="s">
        <v>1127</v>
      </c>
    </row>
    <row r="388" spans="1:3" ht="15.75" x14ac:dyDescent="0.25">
      <c r="A388" s="1016"/>
      <c r="B388" s="1298" t="s">
        <v>1041</v>
      </c>
      <c r="C388" s="808" t="s">
        <v>1127</v>
      </c>
    </row>
    <row r="389" spans="1:3" ht="15.75" x14ac:dyDescent="0.25">
      <c r="A389" s="1016"/>
      <c r="B389" s="1298" t="s">
        <v>1042</v>
      </c>
      <c r="C389" s="808" t="s">
        <v>1127</v>
      </c>
    </row>
    <row r="390" spans="1:3" ht="15.75" x14ac:dyDescent="0.25">
      <c r="A390" s="1016"/>
      <c r="B390" s="1298" t="s">
        <v>1043</v>
      </c>
      <c r="C390" s="808" t="s">
        <v>1127</v>
      </c>
    </row>
    <row r="391" spans="1:3" x14ac:dyDescent="0.25">
      <c r="A391" s="1017"/>
      <c r="B391" s="1299" t="s">
        <v>556</v>
      </c>
      <c r="C391" s="808"/>
    </row>
    <row r="392" spans="1:3" ht="18.75" x14ac:dyDescent="0.3">
      <c r="A392" s="1030">
        <v>45820</v>
      </c>
      <c r="B392" s="1300" t="s">
        <v>1122</v>
      </c>
      <c r="C392" s="808" t="s">
        <v>1128</v>
      </c>
    </row>
    <row r="393" spans="1:3" x14ac:dyDescent="0.25">
      <c r="A393" s="1017"/>
      <c r="B393" s="1293"/>
      <c r="C393" s="199"/>
    </row>
    <row r="394" spans="1:3" x14ac:dyDescent="0.25">
      <c r="A394" s="1017"/>
      <c r="B394" s="1293"/>
      <c r="C394" s="199"/>
    </row>
    <row r="395" spans="1:3" ht="37.5" x14ac:dyDescent="0.3">
      <c r="A395" s="1016">
        <v>45821</v>
      </c>
      <c r="B395" s="1301" t="s">
        <v>1049</v>
      </c>
      <c r="C395" s="644" t="s">
        <v>1131</v>
      </c>
    </row>
    <row r="396" spans="1:3" ht="18.75" x14ac:dyDescent="0.3">
      <c r="A396" s="1017"/>
      <c r="B396" s="1302" t="s">
        <v>1050</v>
      </c>
      <c r="C396" s="808" t="s">
        <v>1129</v>
      </c>
    </row>
    <row r="397" spans="1:3" ht="18.75" x14ac:dyDescent="0.3">
      <c r="A397" s="1017"/>
      <c r="B397" s="1303" t="s">
        <v>1110</v>
      </c>
      <c r="C397" s="1029" t="s">
        <v>1130</v>
      </c>
    </row>
    <row r="398" spans="1:3" ht="18.75" x14ac:dyDescent="0.3">
      <c r="A398" s="1017"/>
      <c r="B398" s="1301" t="s">
        <v>1121</v>
      </c>
      <c r="C398" s="199"/>
    </row>
    <row r="399" spans="1:3" ht="19.5" thickBot="1" x14ac:dyDescent="0.35">
      <c r="A399" s="1027"/>
      <c r="B399" s="1304"/>
      <c r="C399" s="199"/>
    </row>
    <row r="400" spans="1:3" ht="15.75" x14ac:dyDescent="0.25">
      <c r="A400" s="1028">
        <v>45824</v>
      </c>
      <c r="B400" s="1305" t="s">
        <v>1104</v>
      </c>
      <c r="C400" s="808" t="s">
        <v>1133</v>
      </c>
    </row>
    <row r="401" spans="1:3" ht="37.5" x14ac:dyDescent="0.3">
      <c r="A401" s="1016"/>
      <c r="B401" s="1296" t="s">
        <v>1085</v>
      </c>
      <c r="C401" s="1034" t="s">
        <v>1135</v>
      </c>
    </row>
    <row r="402" spans="1:3" s="1022" customFormat="1" ht="19.5" thickBot="1" x14ac:dyDescent="0.35">
      <c r="A402" s="1032"/>
      <c r="B402" s="1304" t="s">
        <v>1003</v>
      </c>
      <c r="C402" s="808" t="s">
        <v>1133</v>
      </c>
    </row>
    <row r="403" spans="1:3" ht="21.75" thickBot="1" x14ac:dyDescent="0.4">
      <c r="A403" s="1033"/>
      <c r="B403" s="1306" t="s">
        <v>1134</v>
      </c>
      <c r="C403" s="1031" t="s">
        <v>1133</v>
      </c>
    </row>
    <row r="404" spans="1:3" ht="18.75" x14ac:dyDescent="0.3">
      <c r="A404" s="1030">
        <v>45825</v>
      </c>
      <c r="B404" s="1307" t="s">
        <v>1113</v>
      </c>
      <c r="C404" s="808" t="s">
        <v>1139</v>
      </c>
    </row>
    <row r="405" spans="1:3" ht="18.75" x14ac:dyDescent="0.3">
      <c r="A405" s="1017"/>
      <c r="B405" s="1308" t="s">
        <v>1114</v>
      </c>
      <c r="C405" s="808" t="s">
        <v>1139</v>
      </c>
    </row>
    <row r="406" spans="1:3" ht="18.75" x14ac:dyDescent="0.3">
      <c r="A406" s="1017"/>
      <c r="B406" s="1308" t="s">
        <v>1115</v>
      </c>
      <c r="C406" s="808" t="s">
        <v>1139</v>
      </c>
    </row>
    <row r="407" spans="1:3" ht="18.75" x14ac:dyDescent="0.3">
      <c r="A407" s="1017"/>
      <c r="B407" s="1308" t="s">
        <v>1136</v>
      </c>
      <c r="C407" s="808" t="s">
        <v>1139</v>
      </c>
    </row>
    <row r="408" spans="1:3" ht="19.5" thickBot="1" x14ac:dyDescent="0.35">
      <c r="A408" s="1036"/>
      <c r="B408" s="1296" t="s">
        <v>1140</v>
      </c>
      <c r="C408" s="1035" t="s">
        <v>1141</v>
      </c>
    </row>
    <row r="409" spans="1:3" ht="15.75" x14ac:dyDescent="0.25">
      <c r="A409" s="1028">
        <v>45826</v>
      </c>
      <c r="B409" s="1309"/>
      <c r="C409" s="199"/>
    </row>
    <row r="410" spans="1:3" ht="15.75" thickBot="1" x14ac:dyDescent="0.3">
      <c r="A410" s="1038"/>
      <c r="B410" s="1310"/>
      <c r="C410" s="199"/>
    </row>
    <row r="411" spans="1:3" ht="37.5" x14ac:dyDescent="0.3">
      <c r="A411" s="1030">
        <v>45827</v>
      </c>
      <c r="B411" s="1311" t="s">
        <v>1085</v>
      </c>
      <c r="C411" s="1035" t="s">
        <v>1143</v>
      </c>
    </row>
    <row r="412" spans="1:3" ht="15.75" x14ac:dyDescent="0.25">
      <c r="A412" s="1017"/>
      <c r="B412" s="1293"/>
      <c r="C412" s="701"/>
    </row>
    <row r="413" spans="1:3" ht="15.75" thickBot="1" x14ac:dyDescent="0.3">
      <c r="A413" s="1017"/>
      <c r="B413" s="1312"/>
      <c r="C413" s="199"/>
    </row>
    <row r="414" spans="1:3" ht="15.75" x14ac:dyDescent="0.25">
      <c r="A414" s="1039">
        <v>45828</v>
      </c>
      <c r="B414" s="1313" t="s">
        <v>1051</v>
      </c>
      <c r="C414" s="808" t="s">
        <v>1168</v>
      </c>
    </row>
    <row r="415" spans="1:3" ht="16.5" thickBot="1" x14ac:dyDescent="0.3">
      <c r="A415" s="1040"/>
      <c r="B415" s="1314" t="s">
        <v>1052</v>
      </c>
      <c r="C415" s="808" t="s">
        <v>1168</v>
      </c>
    </row>
    <row r="416" spans="1:3" ht="18.75" x14ac:dyDescent="0.3">
      <c r="A416" s="1017"/>
      <c r="B416" s="1315" t="s">
        <v>1117</v>
      </c>
      <c r="C416" s="808" t="s">
        <v>1168</v>
      </c>
    </row>
    <row r="417" spans="1:3" ht="21" x14ac:dyDescent="0.35">
      <c r="A417" s="1017"/>
      <c r="B417" s="1316" t="s">
        <v>1144</v>
      </c>
      <c r="C417" s="199"/>
    </row>
    <row r="418" spans="1:3" ht="18.75" x14ac:dyDescent="0.3">
      <c r="A418" s="1016">
        <v>45831</v>
      </c>
      <c r="B418" s="1315" t="s">
        <v>1145</v>
      </c>
      <c r="C418" s="808" t="s">
        <v>1169</v>
      </c>
    </row>
    <row r="419" spans="1:3" ht="18.75" x14ac:dyDescent="0.3">
      <c r="A419" s="1017"/>
      <c r="B419" s="1315" t="s">
        <v>1146</v>
      </c>
      <c r="C419" s="808" t="s">
        <v>1169</v>
      </c>
    </row>
    <row r="420" spans="1:3" x14ac:dyDescent="0.25">
      <c r="A420" s="1017"/>
      <c r="B420" s="1293"/>
      <c r="C420" s="199"/>
    </row>
    <row r="421" spans="1:3" ht="18.75" x14ac:dyDescent="0.3">
      <c r="A421" s="1016">
        <v>45832</v>
      </c>
      <c r="B421" s="1120" t="s">
        <v>1053</v>
      </c>
      <c r="C421" s="808" t="s">
        <v>1170</v>
      </c>
    </row>
    <row r="422" spans="1:3" x14ac:dyDescent="0.25">
      <c r="A422" s="1017"/>
      <c r="B422" s="1293"/>
      <c r="C422" s="808"/>
    </row>
    <row r="423" spans="1:3" x14ac:dyDescent="0.25">
      <c r="A423" s="1017"/>
      <c r="B423" s="1293"/>
      <c r="C423" s="199"/>
    </row>
    <row r="424" spans="1:3" ht="18.75" x14ac:dyDescent="0.3">
      <c r="A424" s="1016">
        <v>45833</v>
      </c>
      <c r="B424" s="1302" t="s">
        <v>1120</v>
      </c>
      <c r="C424" s="808" t="s">
        <v>1171</v>
      </c>
    </row>
    <row r="425" spans="1:3" x14ac:dyDescent="0.25">
      <c r="A425" s="1017"/>
      <c r="B425" s="1293"/>
      <c r="C425" s="199"/>
    </row>
    <row r="426" spans="1:3" ht="18.75" x14ac:dyDescent="0.3">
      <c r="A426" s="1016">
        <v>45834</v>
      </c>
      <c r="B426" s="1120" t="s">
        <v>1118</v>
      </c>
      <c r="C426" s="808" t="s">
        <v>1172</v>
      </c>
    </row>
    <row r="427" spans="1:3" ht="15.75" x14ac:dyDescent="0.25">
      <c r="A427" s="1016">
        <v>45835</v>
      </c>
      <c r="B427" s="1317" t="s">
        <v>1054</v>
      </c>
      <c r="C427" s="199"/>
    </row>
    <row r="428" spans="1:3" ht="18.75" x14ac:dyDescent="0.3">
      <c r="A428" s="1017"/>
      <c r="B428" s="1308" t="s">
        <v>1137</v>
      </c>
      <c r="C428" s="808" t="s">
        <v>1172</v>
      </c>
    </row>
    <row r="429" spans="1:3" ht="18.75" x14ac:dyDescent="0.3">
      <c r="A429" s="1017"/>
      <c r="B429" s="1308" t="s">
        <v>1138</v>
      </c>
      <c r="C429" s="808" t="s">
        <v>1172</v>
      </c>
    </row>
    <row r="430" spans="1:3" ht="37.5" x14ac:dyDescent="0.3">
      <c r="A430" s="1016">
        <v>45838</v>
      </c>
      <c r="B430" s="1289" t="s">
        <v>1055</v>
      </c>
      <c r="C430" s="808" t="s">
        <v>1173</v>
      </c>
    </row>
    <row r="431" spans="1:3" x14ac:dyDescent="0.25">
      <c r="A431" s="1017"/>
      <c r="B431" s="1293"/>
      <c r="C431" s="199"/>
    </row>
    <row r="432" spans="1:3" x14ac:dyDescent="0.25">
      <c r="A432" s="1017"/>
      <c r="B432" s="1293"/>
      <c r="C432" s="199"/>
    </row>
    <row r="433" spans="1:3" ht="15.75" thickBot="1" x14ac:dyDescent="0.3">
      <c r="A433" s="1038"/>
      <c r="B433" s="1310"/>
      <c r="C433" s="199"/>
    </row>
    <row r="434" spans="1:3" ht="15.75" thickBot="1" x14ac:dyDescent="0.3">
      <c r="A434" s="198"/>
      <c r="B434" s="1201"/>
      <c r="C434" s="199"/>
    </row>
    <row r="435" spans="1:3" ht="19.5" thickBot="1" x14ac:dyDescent="0.35">
      <c r="A435" s="966" t="s">
        <v>1035</v>
      </c>
      <c r="B435" s="1318" t="s">
        <v>545</v>
      </c>
      <c r="C435" s="856" t="s">
        <v>577</v>
      </c>
    </row>
    <row r="436" spans="1:3" ht="18.75" x14ac:dyDescent="0.3">
      <c r="A436" s="1028">
        <v>45839</v>
      </c>
      <c r="B436" s="1319" t="s">
        <v>1056</v>
      </c>
      <c r="C436" s="1058" t="s">
        <v>1184</v>
      </c>
    </row>
    <row r="437" spans="1:3" ht="18.75" x14ac:dyDescent="0.3">
      <c r="A437" s="1016"/>
      <c r="B437" s="1303" t="s">
        <v>1109</v>
      </c>
      <c r="C437" s="808" t="s">
        <v>1185</v>
      </c>
    </row>
    <row r="438" spans="1:3" x14ac:dyDescent="0.25">
      <c r="A438" s="1017"/>
      <c r="B438" s="1293"/>
      <c r="C438" s="199"/>
    </row>
    <row r="439" spans="1:3" ht="19.5" thickBot="1" x14ac:dyDescent="0.35">
      <c r="A439" s="1016">
        <v>45840</v>
      </c>
      <c r="B439" s="1308" t="s">
        <v>1142</v>
      </c>
      <c r="C439" s="808" t="s">
        <v>1186</v>
      </c>
    </row>
    <row r="440" spans="1:3" ht="19.5" thickBot="1" x14ac:dyDescent="0.35">
      <c r="A440" s="1039">
        <v>45841</v>
      </c>
      <c r="B440" s="1320" t="s">
        <v>1057</v>
      </c>
      <c r="C440" s="1058" t="s">
        <v>1187</v>
      </c>
    </row>
    <row r="441" spans="1:3" ht="15.75" customHeight="1" x14ac:dyDescent="0.25">
      <c r="A441" s="1017"/>
      <c r="B441" s="1321"/>
      <c r="C441" s="199"/>
    </row>
    <row r="442" spans="1:3" x14ac:dyDescent="0.25">
      <c r="A442" s="1017"/>
      <c r="B442" s="1293"/>
      <c r="C442" s="199"/>
    </row>
    <row r="443" spans="1:3" ht="18.75" x14ac:dyDescent="0.3">
      <c r="A443" s="1016">
        <v>45842</v>
      </c>
      <c r="B443" s="1322" t="s">
        <v>1097</v>
      </c>
      <c r="C443" s="808" t="s">
        <v>1188</v>
      </c>
    </row>
    <row r="444" spans="1:3" x14ac:dyDescent="0.25">
      <c r="A444" s="1017"/>
      <c r="B444" s="1293"/>
      <c r="C444" s="199"/>
    </row>
    <row r="445" spans="1:3" ht="15.75" thickBot="1" x14ac:dyDescent="0.3">
      <c r="A445" s="1017"/>
      <c r="B445" s="1312"/>
      <c r="C445" s="199"/>
    </row>
    <row r="446" spans="1:3" ht="18.75" x14ac:dyDescent="0.3">
      <c r="A446" s="1039">
        <v>45845</v>
      </c>
      <c r="B446" s="1323" t="s">
        <v>1178</v>
      </c>
      <c r="C446" s="808" t="s">
        <v>1193</v>
      </c>
    </row>
    <row r="447" spans="1:3" ht="18.75" x14ac:dyDescent="0.3">
      <c r="A447" s="1040"/>
      <c r="B447" s="1324" t="s">
        <v>1177</v>
      </c>
      <c r="C447" s="808" t="s">
        <v>1193</v>
      </c>
    </row>
    <row r="448" spans="1:3" ht="15.75" x14ac:dyDescent="0.25">
      <c r="A448" s="1017"/>
      <c r="B448" s="1325" t="s">
        <v>1167</v>
      </c>
      <c r="C448" s="199"/>
    </row>
    <row r="449" spans="1:3" ht="18.75" x14ac:dyDescent="0.3">
      <c r="A449" s="1017"/>
      <c r="B449" s="1326" t="s">
        <v>1183</v>
      </c>
      <c r="C449" s="1059" t="s">
        <v>1194</v>
      </c>
    </row>
    <row r="450" spans="1:3" x14ac:dyDescent="0.25">
      <c r="A450" s="1017"/>
      <c r="B450" s="1232"/>
      <c r="C450" s="199"/>
    </row>
    <row r="451" spans="1:3" ht="21" x14ac:dyDescent="0.35">
      <c r="A451" s="1016">
        <v>45846</v>
      </c>
      <c r="B451" s="1327" t="s">
        <v>1195</v>
      </c>
      <c r="C451" s="1085" t="s">
        <v>1200</v>
      </c>
    </row>
    <row r="452" spans="1:3" x14ac:dyDescent="0.25">
      <c r="A452" s="1017"/>
      <c r="B452" s="1293"/>
      <c r="C452" s="199"/>
    </row>
    <row r="453" spans="1:3" x14ac:dyDescent="0.25">
      <c r="A453" s="1017"/>
      <c r="B453" s="1293"/>
      <c r="C453" s="199"/>
    </row>
    <row r="454" spans="1:3" ht="15.75" x14ac:dyDescent="0.25">
      <c r="A454" s="1032">
        <v>45847</v>
      </c>
      <c r="B454" s="1291" t="s">
        <v>1058</v>
      </c>
      <c r="C454" s="1085" t="s">
        <v>1206</v>
      </c>
    </row>
    <row r="455" spans="1:3" x14ac:dyDescent="0.25">
      <c r="A455" s="1062"/>
      <c r="B455" s="1328"/>
      <c r="C455" s="199"/>
    </row>
    <row r="456" spans="1:3" x14ac:dyDescent="0.25">
      <c r="A456" s="1062"/>
      <c r="B456" s="1328"/>
      <c r="C456" s="199"/>
    </row>
    <row r="457" spans="1:3" ht="18.75" x14ac:dyDescent="0.3">
      <c r="A457" s="1016">
        <v>45848</v>
      </c>
      <c r="B457" s="1289" t="s">
        <v>1207</v>
      </c>
      <c r="C457" s="808" t="s">
        <v>1217</v>
      </c>
    </row>
    <row r="458" spans="1:3" ht="18.75" x14ac:dyDescent="0.3">
      <c r="A458" s="1016"/>
      <c r="B458" s="1329" t="s">
        <v>1192</v>
      </c>
      <c r="C458" s="808" t="s">
        <v>1217</v>
      </c>
    </row>
    <row r="459" spans="1:3" ht="16.5" thickBot="1" x14ac:dyDescent="0.3">
      <c r="A459" s="1016">
        <v>45849</v>
      </c>
      <c r="B459" s="1330"/>
      <c r="C459" s="199"/>
    </row>
    <row r="460" spans="1:3" ht="15.75" x14ac:dyDescent="0.25">
      <c r="A460" s="1016"/>
      <c r="B460" s="1297" t="s">
        <v>555</v>
      </c>
      <c r="C460" s="808"/>
    </row>
    <row r="461" spans="1:3" ht="15.75" x14ac:dyDescent="0.25">
      <c r="A461" s="1016"/>
      <c r="B461" s="1298" t="s">
        <v>557</v>
      </c>
      <c r="C461" s="808" t="s">
        <v>1217</v>
      </c>
    </row>
    <row r="462" spans="1:3" ht="15.75" x14ac:dyDescent="0.25">
      <c r="A462" s="1016"/>
      <c r="B462" s="1298" t="s">
        <v>1148</v>
      </c>
      <c r="C462" s="808" t="s">
        <v>1217</v>
      </c>
    </row>
    <row r="463" spans="1:3" ht="15.75" x14ac:dyDescent="0.25">
      <c r="A463" s="1016"/>
      <c r="B463" s="1298" t="s">
        <v>1149</v>
      </c>
      <c r="C463" s="808" t="s">
        <v>1217</v>
      </c>
    </row>
    <row r="464" spans="1:3" ht="15.75" x14ac:dyDescent="0.25">
      <c r="A464" s="1016"/>
      <c r="B464" s="1298" t="s">
        <v>1150</v>
      </c>
      <c r="C464" s="808" t="s">
        <v>1217</v>
      </c>
    </row>
    <row r="465" spans="1:3" ht="15.75" x14ac:dyDescent="0.25">
      <c r="A465" s="1016"/>
      <c r="B465" s="1298" t="s">
        <v>1151</v>
      </c>
      <c r="C465" s="808" t="s">
        <v>1217</v>
      </c>
    </row>
    <row r="466" spans="1:3" ht="15.75" x14ac:dyDescent="0.25">
      <c r="A466" s="1016"/>
      <c r="B466" s="1298" t="s">
        <v>1152</v>
      </c>
      <c r="C466" s="808" t="s">
        <v>1217</v>
      </c>
    </row>
    <row r="467" spans="1:3" ht="15.75" x14ac:dyDescent="0.25">
      <c r="A467" s="1016"/>
      <c r="B467" s="1299" t="s">
        <v>1153</v>
      </c>
      <c r="C467" s="808"/>
    </row>
    <row r="468" spans="1:3" x14ac:dyDescent="0.25">
      <c r="A468" s="1017"/>
      <c r="B468" s="1293"/>
      <c r="C468" s="199"/>
    </row>
    <row r="469" spans="1:3" ht="21" x14ac:dyDescent="0.35">
      <c r="A469" s="1016">
        <v>45852</v>
      </c>
      <c r="B469" s="1331" t="s">
        <v>1191</v>
      </c>
      <c r="C469" s="1084" t="s">
        <v>1218</v>
      </c>
    </row>
    <row r="470" spans="1:3" ht="15.75" x14ac:dyDescent="0.25">
      <c r="A470" s="1016"/>
      <c r="B470" s="1293"/>
      <c r="C470" s="199"/>
    </row>
    <row r="471" spans="1:3" ht="18.75" x14ac:dyDescent="0.3">
      <c r="A471" s="1016">
        <v>45853</v>
      </c>
      <c r="B471" s="1302" t="s">
        <v>1180</v>
      </c>
      <c r="C471" s="808" t="s">
        <v>1318</v>
      </c>
    </row>
    <row r="472" spans="1:3" ht="18.75" x14ac:dyDescent="0.3">
      <c r="A472" s="1017"/>
      <c r="B472" s="1302" t="s">
        <v>1181</v>
      </c>
      <c r="C472" s="808" t="s">
        <v>1217</v>
      </c>
    </row>
    <row r="473" spans="1:3" ht="19.5" thickBot="1" x14ac:dyDescent="0.35">
      <c r="A473" s="1027"/>
      <c r="B473" s="1332" t="s">
        <v>1182</v>
      </c>
      <c r="C473" s="808" t="s">
        <v>1217</v>
      </c>
    </row>
    <row r="474" spans="1:3" ht="21.75" thickBot="1" x14ac:dyDescent="0.4">
      <c r="A474" s="1092"/>
      <c r="B474" s="1333" t="s">
        <v>1190</v>
      </c>
      <c r="C474" s="1086" t="s">
        <v>1218</v>
      </c>
    </row>
    <row r="475" spans="1:3" x14ac:dyDescent="0.25">
      <c r="A475" s="1087"/>
      <c r="B475" s="1321"/>
      <c r="C475" s="199"/>
    </row>
    <row r="476" spans="1:3" ht="18.75" x14ac:dyDescent="0.3">
      <c r="A476" s="1016">
        <v>45854</v>
      </c>
      <c r="B476" s="1302" t="s">
        <v>1179</v>
      </c>
      <c r="C476" s="808" t="s">
        <v>1217</v>
      </c>
    </row>
    <row r="477" spans="1:3" ht="15.75" x14ac:dyDescent="0.25">
      <c r="A477" s="1017"/>
      <c r="B477" s="1292" t="s">
        <v>1219</v>
      </c>
      <c r="C477" s="843" t="s">
        <v>1220</v>
      </c>
    </row>
    <row r="478" spans="1:3" x14ac:dyDescent="0.25">
      <c r="A478" s="1017"/>
      <c r="B478" s="1293"/>
      <c r="C478" s="199"/>
    </row>
    <row r="479" spans="1:3" ht="15.75" x14ac:dyDescent="0.25">
      <c r="A479" s="1016">
        <v>45855</v>
      </c>
      <c r="B479" s="1317" t="s">
        <v>1059</v>
      </c>
      <c r="C479" s="311" t="s">
        <v>1227</v>
      </c>
    </row>
    <row r="480" spans="1:3" ht="18.75" x14ac:dyDescent="0.3">
      <c r="A480" s="1017"/>
      <c r="B480" s="1387" t="s">
        <v>1176</v>
      </c>
      <c r="C480" s="808" t="s">
        <v>1319</v>
      </c>
    </row>
    <row r="481" spans="1:3" ht="15.75" x14ac:dyDescent="0.25">
      <c r="A481" s="1017"/>
      <c r="B481" s="1293"/>
      <c r="C481" s="1117" t="s">
        <v>1228</v>
      </c>
    </row>
    <row r="482" spans="1:3" ht="15.75" x14ac:dyDescent="0.25">
      <c r="A482" s="1016">
        <v>45856</v>
      </c>
      <c r="B482" s="1292" t="s">
        <v>1060</v>
      </c>
      <c r="C482" s="1117" t="s">
        <v>1228</v>
      </c>
    </row>
    <row r="483" spans="1:3" ht="15.75" x14ac:dyDescent="0.25">
      <c r="A483" s="1017"/>
      <c r="B483" s="1292" t="s">
        <v>1061</v>
      </c>
      <c r="C483" s="199"/>
    </row>
    <row r="484" spans="1:3" ht="15.75" x14ac:dyDescent="0.25">
      <c r="A484" s="1016"/>
      <c r="B484" s="1293"/>
      <c r="C484" s="199"/>
    </row>
    <row r="485" spans="1:3" ht="37.5" x14ac:dyDescent="0.3">
      <c r="A485" s="1016">
        <v>45859</v>
      </c>
      <c r="B485" s="1289" t="s">
        <v>1189</v>
      </c>
      <c r="C485" s="199" t="s">
        <v>1230</v>
      </c>
    </row>
    <row r="486" spans="1:3" ht="18.75" x14ac:dyDescent="0.3">
      <c r="A486" s="1017"/>
      <c r="B486" s="1334" t="s">
        <v>1196</v>
      </c>
      <c r="C486" s="1117" t="s">
        <v>1320</v>
      </c>
    </row>
    <row r="487" spans="1:3" ht="21" x14ac:dyDescent="0.35">
      <c r="A487" s="1118"/>
      <c r="B487" s="1327" t="s">
        <v>1231</v>
      </c>
      <c r="C487" s="199"/>
    </row>
    <row r="488" spans="1:3" ht="21" x14ac:dyDescent="0.35">
      <c r="A488" s="1118"/>
      <c r="B488" s="1327" t="s">
        <v>1232</v>
      </c>
      <c r="C488" s="199"/>
    </row>
    <row r="489" spans="1:3" ht="18.75" x14ac:dyDescent="0.3">
      <c r="A489" s="1017"/>
      <c r="B489" s="1335" t="s">
        <v>1229</v>
      </c>
      <c r="C489" s="199"/>
    </row>
    <row r="490" spans="1:3" ht="18.75" x14ac:dyDescent="0.3">
      <c r="A490" s="1016">
        <v>45860</v>
      </c>
      <c r="B490" s="1335" t="s">
        <v>1234</v>
      </c>
      <c r="C490" s="199"/>
    </row>
    <row r="491" spans="1:3" ht="18.75" x14ac:dyDescent="0.3">
      <c r="A491" s="1017"/>
      <c r="B491" s="1335" t="s">
        <v>1233</v>
      </c>
      <c r="C491" s="199"/>
    </row>
    <row r="492" spans="1:3" x14ac:dyDescent="0.25">
      <c r="A492" s="1017"/>
      <c r="B492" s="1293"/>
      <c r="C492" s="199"/>
    </row>
    <row r="493" spans="1:3" ht="15.75" x14ac:dyDescent="0.25">
      <c r="A493" s="1016">
        <v>45861</v>
      </c>
      <c r="B493" s="1317" t="s">
        <v>1235</v>
      </c>
      <c r="C493" s="1117" t="s">
        <v>1320</v>
      </c>
    </row>
    <row r="494" spans="1:3" x14ac:dyDescent="0.25">
      <c r="A494" s="1017"/>
      <c r="B494" s="1293"/>
      <c r="C494" s="199"/>
    </row>
    <row r="495" spans="1:3" x14ac:dyDescent="0.25">
      <c r="A495" s="1017"/>
      <c r="B495" s="1293"/>
      <c r="C495" s="199"/>
    </row>
    <row r="496" spans="1:3" ht="18.75" x14ac:dyDescent="0.3">
      <c r="A496" s="1016">
        <v>45862</v>
      </c>
      <c r="B496" s="1335" t="s">
        <v>1236</v>
      </c>
      <c r="C496" s="199" t="s">
        <v>1321</v>
      </c>
    </row>
    <row r="497" spans="1:3" ht="18.75" x14ac:dyDescent="0.3">
      <c r="A497" s="1017"/>
      <c r="B497" s="1334" t="s">
        <v>1237</v>
      </c>
      <c r="C497" s="1117" t="s">
        <v>1320</v>
      </c>
    </row>
    <row r="498" spans="1:3" ht="18.75" x14ac:dyDescent="0.3">
      <c r="A498" s="1017"/>
      <c r="B498" s="1334" t="s">
        <v>1238</v>
      </c>
      <c r="C498" s="1117" t="s">
        <v>1320</v>
      </c>
    </row>
    <row r="499" spans="1:3" ht="18.75" x14ac:dyDescent="0.3">
      <c r="A499" s="1016">
        <v>45863</v>
      </c>
      <c r="B499" s="1120" t="s">
        <v>1119</v>
      </c>
      <c r="C499" s="1117" t="s">
        <v>1320</v>
      </c>
    </row>
    <row r="500" spans="1:3" x14ac:dyDescent="0.25">
      <c r="A500" s="1017"/>
      <c r="B500" s="1293"/>
      <c r="C500" s="199"/>
    </row>
    <row r="501" spans="1:3" x14ac:dyDescent="0.25">
      <c r="A501" s="1017"/>
      <c r="B501" s="1293"/>
      <c r="C501" s="199"/>
    </row>
    <row r="502" spans="1:3" ht="15.75" x14ac:dyDescent="0.25">
      <c r="A502" s="1016">
        <v>45866</v>
      </c>
      <c r="B502" s="1336" t="s">
        <v>1216</v>
      </c>
      <c r="C502" s="1117" t="s">
        <v>1320</v>
      </c>
    </row>
    <row r="503" spans="1:3" ht="37.5" x14ac:dyDescent="0.3">
      <c r="A503" s="1016"/>
      <c r="B503" s="1120" t="s">
        <v>1239</v>
      </c>
      <c r="C503" s="1117" t="s">
        <v>1320</v>
      </c>
    </row>
    <row r="504" spans="1:3" ht="37.5" x14ac:dyDescent="0.3">
      <c r="A504" s="1016"/>
      <c r="B504" s="1121" t="s">
        <v>1240</v>
      </c>
      <c r="C504" s="1117" t="s">
        <v>1345</v>
      </c>
    </row>
    <row r="505" spans="1:3" ht="18.75" x14ac:dyDescent="0.3">
      <c r="A505" s="1016"/>
      <c r="B505" s="1337" t="s">
        <v>949</v>
      </c>
      <c r="C505" s="1117" t="s">
        <v>1320</v>
      </c>
    </row>
    <row r="506" spans="1:3" ht="18.75" x14ac:dyDescent="0.3">
      <c r="A506" s="1016"/>
      <c r="B506" s="1337" t="s">
        <v>1241</v>
      </c>
      <c r="C506" s="1117" t="s">
        <v>1320</v>
      </c>
    </row>
    <row r="507" spans="1:3" ht="18.75" x14ac:dyDescent="0.3">
      <c r="A507" s="1016"/>
      <c r="B507" s="1337" t="s">
        <v>1242</v>
      </c>
      <c r="C507" s="1117" t="s">
        <v>1320</v>
      </c>
    </row>
    <row r="508" spans="1:3" ht="18.75" x14ac:dyDescent="0.3">
      <c r="A508" s="1016"/>
      <c r="B508" s="1387"/>
      <c r="C508" s="199"/>
    </row>
    <row r="509" spans="1:3" x14ac:dyDescent="0.25">
      <c r="A509" s="1017"/>
      <c r="B509" s="1293"/>
      <c r="C509" s="199"/>
    </row>
    <row r="510" spans="1:3" ht="15.75" x14ac:dyDescent="0.25">
      <c r="A510" s="1016">
        <v>45867</v>
      </c>
      <c r="B510" s="1293"/>
      <c r="C510" s="199"/>
    </row>
    <row r="511" spans="1:3" x14ac:dyDescent="0.25">
      <c r="A511" s="1017"/>
      <c r="B511" s="1293"/>
      <c r="C511" s="199"/>
    </row>
    <row r="512" spans="1:3" x14ac:dyDescent="0.25">
      <c r="A512" s="1017"/>
      <c r="B512" s="1293"/>
      <c r="C512" s="199"/>
    </row>
    <row r="513" spans="1:3" s="419" customFormat="1" ht="15.75" x14ac:dyDescent="0.25">
      <c r="A513" s="1016">
        <v>45868</v>
      </c>
      <c r="B513" s="1325" t="s">
        <v>1062</v>
      </c>
      <c r="C513" s="1418" t="s">
        <v>1346</v>
      </c>
    </row>
    <row r="514" spans="1:3" x14ac:dyDescent="0.25">
      <c r="A514" s="1017"/>
      <c r="B514" s="1293"/>
      <c r="C514" s="199"/>
    </row>
    <row r="515" spans="1:3" x14ac:dyDescent="0.25">
      <c r="A515" s="1017"/>
      <c r="B515" s="1293"/>
      <c r="C515" s="199"/>
    </row>
    <row r="516" spans="1:3" ht="18.75" x14ac:dyDescent="0.3">
      <c r="A516" s="967">
        <v>45869</v>
      </c>
      <c r="B516" s="1289" t="s">
        <v>1243</v>
      </c>
      <c r="C516" s="199"/>
    </row>
    <row r="517" spans="1:3" x14ac:dyDescent="0.25">
      <c r="A517" s="1017"/>
      <c r="B517" s="1293"/>
      <c r="C517" s="199"/>
    </row>
    <row r="518" spans="1:3" ht="15.75" thickBot="1" x14ac:dyDescent="0.3">
      <c r="A518" s="1038"/>
      <c r="B518" s="1310"/>
      <c r="C518" s="206"/>
    </row>
    <row r="522" spans="1:3" ht="15.75" thickBot="1" x14ac:dyDescent="0.3"/>
    <row r="523" spans="1:3" ht="18.75" x14ac:dyDescent="0.3">
      <c r="A523" s="966" t="s">
        <v>1223</v>
      </c>
      <c r="B523" s="1318" t="s">
        <v>545</v>
      </c>
      <c r="C523" s="1116" t="s">
        <v>577</v>
      </c>
    </row>
    <row r="524" spans="1:3" ht="18.75" x14ac:dyDescent="0.3">
      <c r="A524" s="1460">
        <v>45870</v>
      </c>
      <c r="B524" s="1461" t="s">
        <v>1224</v>
      </c>
      <c r="C524" s="808" t="s">
        <v>1390</v>
      </c>
    </row>
    <row r="525" spans="1:3" ht="37.5" x14ac:dyDescent="0.3">
      <c r="A525" s="1460"/>
      <c r="B525" s="1461" t="s">
        <v>1226</v>
      </c>
      <c r="C525" s="808" t="s">
        <v>1390</v>
      </c>
    </row>
    <row r="526" spans="1:3" ht="15.75" x14ac:dyDescent="0.25">
      <c r="A526" s="1460"/>
      <c r="B526" s="1462" t="s">
        <v>1252</v>
      </c>
      <c r="C526" s="808" t="s">
        <v>1390</v>
      </c>
    </row>
    <row r="527" spans="1:3" ht="15.75" x14ac:dyDescent="0.25">
      <c r="A527" s="1460">
        <v>45873</v>
      </c>
      <c r="B527" s="1462" t="s">
        <v>1324</v>
      </c>
      <c r="C527" s="808" t="s">
        <v>1390</v>
      </c>
    </row>
    <row r="528" spans="1:3" ht="37.5" x14ac:dyDescent="0.3">
      <c r="A528" s="1460"/>
      <c r="B528" s="1407" t="s">
        <v>1338</v>
      </c>
      <c r="C528" s="1"/>
    </row>
    <row r="529" spans="1:3" ht="15.75" x14ac:dyDescent="0.25">
      <c r="A529" s="1460"/>
      <c r="B529" s="1469"/>
      <c r="C529" s="1"/>
    </row>
    <row r="530" spans="1:3" ht="18.75" x14ac:dyDescent="0.3">
      <c r="A530" s="1460">
        <v>45874</v>
      </c>
      <c r="B530" s="1461" t="s">
        <v>1225</v>
      </c>
      <c r="C530" s="808" t="s">
        <v>1410</v>
      </c>
    </row>
    <row r="531" spans="1:3" ht="18.75" x14ac:dyDescent="0.3">
      <c r="A531" s="1460"/>
      <c r="B531" s="1407" t="s">
        <v>1393</v>
      </c>
      <c r="C531" s="1492" t="s">
        <v>1411</v>
      </c>
    </row>
    <row r="532" spans="1:3" ht="15.75" x14ac:dyDescent="0.25">
      <c r="A532" s="1460"/>
      <c r="B532" s="1469"/>
      <c r="C532" s="1"/>
    </row>
    <row r="533" spans="1:3" ht="15.75" x14ac:dyDescent="0.25">
      <c r="A533" s="1460">
        <v>45875</v>
      </c>
      <c r="B533" s="1469"/>
      <c r="C533" s="1"/>
    </row>
    <row r="534" spans="1:3" ht="15.75" x14ac:dyDescent="0.25">
      <c r="A534" s="1460"/>
      <c r="B534" s="1469"/>
      <c r="C534" s="1"/>
    </row>
    <row r="535" spans="1:3" ht="15.75" x14ac:dyDescent="0.25">
      <c r="A535" s="1460">
        <v>45876</v>
      </c>
      <c r="B535" s="1469"/>
      <c r="C535" s="1"/>
    </row>
    <row r="536" spans="1:3" ht="15.75" x14ac:dyDescent="0.25">
      <c r="A536" s="1460"/>
      <c r="B536" s="1469"/>
      <c r="C536" s="1"/>
    </row>
    <row r="537" spans="1:3" ht="37.5" x14ac:dyDescent="0.3">
      <c r="A537" s="1460">
        <v>45877</v>
      </c>
      <c r="B537" s="1512" t="s">
        <v>1244</v>
      </c>
      <c r="C537" s="808" t="s">
        <v>1431</v>
      </c>
    </row>
    <row r="538" spans="1:3" ht="18.75" x14ac:dyDescent="0.3">
      <c r="A538" s="1460"/>
      <c r="B538" s="1512" t="s">
        <v>1245</v>
      </c>
      <c r="C538" s="808" t="s">
        <v>1431</v>
      </c>
    </row>
    <row r="539" spans="1:3" ht="18.75" x14ac:dyDescent="0.3">
      <c r="A539" s="1460"/>
      <c r="B539" s="1461" t="s">
        <v>1394</v>
      </c>
      <c r="C539" s="808" t="s">
        <v>1431</v>
      </c>
    </row>
    <row r="540" spans="1:3" ht="15.75" x14ac:dyDescent="0.25">
      <c r="A540" s="1460">
        <v>45878</v>
      </c>
      <c r="B540" s="1469"/>
      <c r="C540" s="808" t="s">
        <v>1432</v>
      </c>
    </row>
    <row r="541" spans="1:3" ht="15.75" x14ac:dyDescent="0.25">
      <c r="A541" s="1460"/>
      <c r="B541" s="1469"/>
      <c r="C541" s="1"/>
    </row>
    <row r="542" spans="1:3" ht="18.75" x14ac:dyDescent="0.3">
      <c r="A542" s="1460">
        <v>45879</v>
      </c>
      <c r="B542" s="1461" t="s">
        <v>1395</v>
      </c>
      <c r="C542" s="808" t="s">
        <v>1433</v>
      </c>
    </row>
    <row r="543" spans="1:3" ht="16.5" thickBot="1" x14ac:dyDescent="0.3">
      <c r="A543" s="1460"/>
      <c r="B543" s="1469"/>
      <c r="C543" s="1"/>
    </row>
    <row r="544" spans="1:3" ht="15.75" x14ac:dyDescent="0.25">
      <c r="A544" s="1460">
        <v>45880</v>
      </c>
      <c r="B544" s="1297" t="s">
        <v>555</v>
      </c>
      <c r="C544" s="808" t="s">
        <v>1434</v>
      </c>
    </row>
    <row r="545" spans="1:3" ht="15.75" x14ac:dyDescent="0.25">
      <c r="A545" s="1460"/>
      <c r="B545" s="1298" t="s">
        <v>557</v>
      </c>
      <c r="C545" s="808" t="s">
        <v>1434</v>
      </c>
    </row>
    <row r="546" spans="1:3" ht="15.75" x14ac:dyDescent="0.25">
      <c r="A546" s="1460"/>
      <c r="B546" s="1298" t="s">
        <v>1543</v>
      </c>
      <c r="C546" s="808" t="s">
        <v>1434</v>
      </c>
    </row>
    <row r="547" spans="1:3" ht="15.75" x14ac:dyDescent="0.25">
      <c r="A547" s="1460"/>
      <c r="B547" s="1298" t="s">
        <v>1544</v>
      </c>
      <c r="C547" s="808" t="s">
        <v>1434</v>
      </c>
    </row>
    <row r="548" spans="1:3" ht="15.75" x14ac:dyDescent="0.25">
      <c r="A548" s="1460"/>
      <c r="B548" s="1298" t="s">
        <v>1548</v>
      </c>
      <c r="C548" s="808" t="s">
        <v>1434</v>
      </c>
    </row>
    <row r="549" spans="1:3" ht="15.75" x14ac:dyDescent="0.25">
      <c r="A549" s="1460"/>
      <c r="B549" s="1298" t="s">
        <v>1546</v>
      </c>
      <c r="C549" s="808" t="s">
        <v>1434</v>
      </c>
    </row>
    <row r="550" spans="1:3" ht="15.75" x14ac:dyDescent="0.25">
      <c r="A550" s="1460"/>
      <c r="B550" s="1299" t="s">
        <v>1323</v>
      </c>
      <c r="C550" s="808" t="s">
        <v>1434</v>
      </c>
    </row>
    <row r="551" spans="1:3" s="168" customFormat="1" ht="18.75" x14ac:dyDescent="0.25">
      <c r="A551" s="1460"/>
      <c r="B551" s="1513" t="s">
        <v>1337</v>
      </c>
      <c r="C551" s="808" t="s">
        <v>1434</v>
      </c>
    </row>
    <row r="552" spans="1:3" ht="18.75" x14ac:dyDescent="0.3">
      <c r="A552" s="1460"/>
      <c r="B552" s="1514" t="s">
        <v>1396</v>
      </c>
      <c r="C552" s="808" t="s">
        <v>1434</v>
      </c>
    </row>
    <row r="553" spans="1:3" ht="15.75" x14ac:dyDescent="0.25">
      <c r="A553" s="1460"/>
      <c r="B553" s="1515"/>
      <c r="C553" s="808" t="s">
        <v>1434</v>
      </c>
    </row>
    <row r="554" spans="1:3" ht="21" x14ac:dyDescent="0.35">
      <c r="A554" s="1460">
        <v>45881</v>
      </c>
      <c r="B554" s="1516" t="s">
        <v>1397</v>
      </c>
      <c r="C554" s="808" t="s">
        <v>1435</v>
      </c>
    </row>
    <row r="555" spans="1:3" ht="15.75" x14ac:dyDescent="0.25">
      <c r="A555" s="1460"/>
      <c r="B555" s="1469"/>
      <c r="C555" s="1533"/>
    </row>
    <row r="556" spans="1:3" ht="15.75" x14ac:dyDescent="0.25">
      <c r="A556" s="1460">
        <v>45882</v>
      </c>
      <c r="B556" s="1469"/>
      <c r="C556" s="18" t="s">
        <v>1455</v>
      </c>
    </row>
    <row r="557" spans="1:3" ht="15.75" x14ac:dyDescent="0.25">
      <c r="A557" s="1460"/>
      <c r="B557" s="1469"/>
      <c r="C557" s="18"/>
    </row>
    <row r="558" spans="1:3" ht="18.75" x14ac:dyDescent="0.3">
      <c r="A558" s="1460">
        <v>45883</v>
      </c>
      <c r="B558" s="1532" t="s">
        <v>1436</v>
      </c>
      <c r="C558" s="18"/>
    </row>
    <row r="559" spans="1:3" ht="37.5" x14ac:dyDescent="0.3">
      <c r="A559" s="1460"/>
      <c r="B559" s="1512" t="s">
        <v>1456</v>
      </c>
      <c r="C559" s="18" t="s">
        <v>1457</v>
      </c>
    </row>
    <row r="560" spans="1:3" ht="15.75" x14ac:dyDescent="0.25">
      <c r="A560" s="1460">
        <v>45884</v>
      </c>
      <c r="B560" s="1317" t="s">
        <v>1246</v>
      </c>
      <c r="C560" s="4" t="s">
        <v>1458</v>
      </c>
    </row>
    <row r="561" spans="1:3" ht="37.5" x14ac:dyDescent="0.3">
      <c r="A561" s="1536" t="s">
        <v>1462</v>
      </c>
      <c r="B561" s="1535" t="s">
        <v>1459</v>
      </c>
      <c r="C561" s="1"/>
    </row>
    <row r="562" spans="1:3" ht="18.75" x14ac:dyDescent="0.3">
      <c r="A562" s="1460">
        <v>45887</v>
      </c>
      <c r="B562" s="1461" t="s">
        <v>1464</v>
      </c>
      <c r="C562" s="1538" t="s">
        <v>1463</v>
      </c>
    </row>
    <row r="563" spans="1:3" ht="48" x14ac:dyDescent="0.3">
      <c r="A563" s="1536" t="s">
        <v>1526</v>
      </c>
      <c r="B563" s="1461" t="s">
        <v>1412</v>
      </c>
      <c r="C563" s="808" t="s">
        <v>1461</v>
      </c>
    </row>
    <row r="564" spans="1:3" ht="18.75" x14ac:dyDescent="0.3">
      <c r="A564" s="1460"/>
      <c r="B564" s="1461" t="s">
        <v>1421</v>
      </c>
      <c r="C564" s="808" t="s">
        <v>1461</v>
      </c>
    </row>
    <row r="565" spans="1:3" ht="18.75" x14ac:dyDescent="0.3">
      <c r="A565" s="1460"/>
      <c r="B565" s="1461" t="s">
        <v>1460</v>
      </c>
      <c r="C565" s="808" t="s">
        <v>1461</v>
      </c>
    </row>
    <row r="566" spans="1:3" ht="24.75" customHeight="1" x14ac:dyDescent="0.3">
      <c r="A566" s="1460">
        <v>45888</v>
      </c>
      <c r="B566" s="1461" t="s">
        <v>1398</v>
      </c>
      <c r="C566" s="1537" t="s">
        <v>1461</v>
      </c>
    </row>
    <row r="567" spans="1:3" ht="19.5" thickBot="1" x14ac:dyDescent="0.35">
      <c r="A567" s="1547"/>
      <c r="B567" s="1548" t="s">
        <v>1413</v>
      </c>
      <c r="C567" s="1537" t="s">
        <v>1461</v>
      </c>
    </row>
    <row r="568" spans="1:3" ht="18.75" x14ac:dyDescent="0.3">
      <c r="A568" s="1028">
        <v>45889</v>
      </c>
      <c r="B568" s="1556" t="s">
        <v>1247</v>
      </c>
      <c r="C568" s="1537" t="s">
        <v>1524</v>
      </c>
    </row>
    <row r="569" spans="1:3" ht="19.5" thickBot="1" x14ac:dyDescent="0.35">
      <c r="A569" s="1549"/>
      <c r="B569" s="1557" t="s">
        <v>1248</v>
      </c>
      <c r="C569" s="1537" t="s">
        <v>1524</v>
      </c>
    </row>
    <row r="570" spans="1:3" ht="18.75" x14ac:dyDescent="0.3">
      <c r="A570" s="1577">
        <v>45890</v>
      </c>
      <c r="B570" s="1560" t="s">
        <v>1525</v>
      </c>
      <c r="C570" s="1"/>
    </row>
    <row r="571" spans="1:3" ht="15.75" x14ac:dyDescent="0.25">
      <c r="A571" s="1460"/>
      <c r="B571" s="1469"/>
      <c r="C571" s="1"/>
    </row>
    <row r="572" spans="1:3" ht="18.75" x14ac:dyDescent="0.3">
      <c r="A572" s="1460">
        <v>45891</v>
      </c>
      <c r="B572" s="1559" t="s">
        <v>1249</v>
      </c>
      <c r="C572" s="1537"/>
    </row>
    <row r="573" spans="1:3" ht="18.75" x14ac:dyDescent="0.3">
      <c r="A573" s="1460"/>
      <c r="B573" s="1470" t="s">
        <v>1399</v>
      </c>
      <c r="C573" s="893" t="s">
        <v>1552</v>
      </c>
    </row>
    <row r="574" spans="1:3" ht="18.75" x14ac:dyDescent="0.3">
      <c r="A574" s="1460"/>
      <c r="B574" s="1470" t="s">
        <v>1465</v>
      </c>
      <c r="C574" s="893" t="s">
        <v>1552</v>
      </c>
    </row>
    <row r="575" spans="1:3" ht="19.5" thickBot="1" x14ac:dyDescent="0.35">
      <c r="A575" s="1547"/>
      <c r="B575" s="1548" t="s">
        <v>1557</v>
      </c>
      <c r="C575" s="893" t="s">
        <v>1552</v>
      </c>
    </row>
    <row r="576" spans="1:3" ht="18.75" x14ac:dyDescent="0.3">
      <c r="A576" s="1028">
        <v>45895</v>
      </c>
      <c r="B576" s="1556" t="s">
        <v>1466</v>
      </c>
      <c r="C576" s="1589" t="s">
        <v>1555</v>
      </c>
    </row>
    <row r="577" spans="1:3" ht="18.75" x14ac:dyDescent="0.3">
      <c r="A577" s="1016"/>
      <c r="B577" s="1308" t="s">
        <v>1467</v>
      </c>
      <c r="C577" s="1589" t="s">
        <v>1555</v>
      </c>
    </row>
    <row r="578" spans="1:3" ht="18.75" x14ac:dyDescent="0.3">
      <c r="A578" s="1016"/>
      <c r="B578" s="1308" t="s">
        <v>1468</v>
      </c>
      <c r="C578" s="1589" t="s">
        <v>1555</v>
      </c>
    </row>
    <row r="579" spans="1:3" ht="18.75" x14ac:dyDescent="0.3">
      <c r="A579" s="1016"/>
      <c r="B579" s="1308" t="s">
        <v>1469</v>
      </c>
      <c r="C579" s="1589" t="s">
        <v>1555</v>
      </c>
    </row>
    <row r="580" spans="1:3" ht="18.75" x14ac:dyDescent="0.3">
      <c r="A580" s="1016"/>
      <c r="B580" s="1308" t="s">
        <v>1470</v>
      </c>
      <c r="C580" s="1589" t="s">
        <v>1555</v>
      </c>
    </row>
    <row r="581" spans="1:3" ht="18.75" x14ac:dyDescent="0.3">
      <c r="A581" s="1016"/>
      <c r="B581" s="1308" t="s">
        <v>1471</v>
      </c>
      <c r="C581" s="1589" t="s">
        <v>1555</v>
      </c>
    </row>
    <row r="582" spans="1:3" ht="15.75" thickBot="1" x14ac:dyDescent="0.3">
      <c r="A582" s="211"/>
      <c r="B582" s="1312"/>
      <c r="C582" s="1589" t="s">
        <v>1555</v>
      </c>
    </row>
    <row r="583" spans="1:3" ht="15.75" x14ac:dyDescent="0.25">
      <c r="A583" s="1039"/>
      <c r="B583" s="1584" t="s">
        <v>1472</v>
      </c>
      <c r="C583" s="1587"/>
    </row>
    <row r="584" spans="1:3" ht="15.75" x14ac:dyDescent="0.25">
      <c r="A584" s="1039"/>
      <c r="B584" s="1585" t="s">
        <v>1475</v>
      </c>
      <c r="C584" s="1587" t="s">
        <v>1556</v>
      </c>
    </row>
    <row r="585" spans="1:3" ht="15.75" x14ac:dyDescent="0.25">
      <c r="A585" s="1039"/>
      <c r="B585" s="1585" t="s">
        <v>1474</v>
      </c>
      <c r="C585" s="1589" t="s">
        <v>1555</v>
      </c>
    </row>
    <row r="586" spans="1:3" ht="15.75" x14ac:dyDescent="0.25">
      <c r="A586" s="1039"/>
      <c r="B586" s="1585" t="s">
        <v>1473</v>
      </c>
      <c r="C586" s="1587" t="s">
        <v>1554</v>
      </c>
    </row>
    <row r="587" spans="1:3" ht="15.75" x14ac:dyDescent="0.25">
      <c r="A587" s="1039"/>
      <c r="B587" s="1585" t="s">
        <v>1476</v>
      </c>
      <c r="C587" s="1589" t="s">
        <v>1555</v>
      </c>
    </row>
    <row r="588" spans="1:3" ht="15.75" x14ac:dyDescent="0.25">
      <c r="A588" s="1039"/>
      <c r="B588" s="1585" t="s">
        <v>1477</v>
      </c>
      <c r="C588" s="1589" t="s">
        <v>1555</v>
      </c>
    </row>
    <row r="589" spans="1:3" ht="15.75" x14ac:dyDescent="0.25">
      <c r="A589" s="1039"/>
      <c r="B589" s="1585" t="s">
        <v>1479</v>
      </c>
      <c r="C589" s="1589" t="s">
        <v>1555</v>
      </c>
    </row>
    <row r="590" spans="1:3" ht="15.75" x14ac:dyDescent="0.25">
      <c r="A590" s="1039"/>
      <c r="B590" s="1585" t="s">
        <v>1478</v>
      </c>
      <c r="C590" s="1589" t="s">
        <v>1555</v>
      </c>
    </row>
    <row r="591" spans="1:3" ht="16.5" thickBot="1" x14ac:dyDescent="0.3">
      <c r="A591" s="1039"/>
      <c r="B591" s="1586" t="s">
        <v>1480</v>
      </c>
      <c r="C591" s="1589"/>
    </row>
    <row r="592" spans="1:3" ht="19.5" thickBot="1" x14ac:dyDescent="0.35">
      <c r="A592" s="1549"/>
      <c r="B592" s="1557" t="s">
        <v>1553</v>
      </c>
      <c r="C592" s="1589" t="s">
        <v>1555</v>
      </c>
    </row>
    <row r="593" spans="1:3" ht="18.75" x14ac:dyDescent="0.3">
      <c r="A593" s="1577">
        <v>45896</v>
      </c>
      <c r="B593" s="1593" t="s">
        <v>1437</v>
      </c>
      <c r="C593" s="893" t="s">
        <v>1570</v>
      </c>
    </row>
    <row r="594" spans="1:3" ht="15.75" x14ac:dyDescent="0.25">
      <c r="A594" s="1460"/>
      <c r="B594" s="1469"/>
      <c r="C594" s="1"/>
    </row>
    <row r="595" spans="1:3" ht="23.25" x14ac:dyDescent="0.35">
      <c r="A595" s="1460">
        <v>45897</v>
      </c>
      <c r="B595" s="1594"/>
      <c r="C595" s="1"/>
    </row>
    <row r="596" spans="1:3" ht="15.75" x14ac:dyDescent="0.25">
      <c r="A596" s="1460"/>
      <c r="B596" s="1469"/>
      <c r="C596" s="1"/>
    </row>
    <row r="597" spans="1:3" ht="15.75" x14ac:dyDescent="0.25">
      <c r="A597" s="1460">
        <v>45898</v>
      </c>
      <c r="B597" s="1295" t="s">
        <v>1250</v>
      </c>
      <c r="C597" s="1"/>
    </row>
    <row r="598" spans="1:3" ht="18.75" x14ac:dyDescent="0.3">
      <c r="A598" s="1460"/>
      <c r="B598" s="1532" t="s">
        <v>1251</v>
      </c>
      <c r="C598" s="893" t="s">
        <v>1571</v>
      </c>
    </row>
    <row r="599" spans="1:3" ht="23.25" x14ac:dyDescent="0.35">
      <c r="A599" s="1460"/>
      <c r="B599" s="1594"/>
      <c r="C599" s="1"/>
    </row>
    <row r="600" spans="1:3" x14ac:dyDescent="0.25">
      <c r="A600" s="149"/>
    </row>
    <row r="601" spans="1:3" ht="16.5" thickBot="1" x14ac:dyDescent="0.3">
      <c r="A601" s="1115"/>
    </row>
    <row r="602" spans="1:3" ht="18.75" x14ac:dyDescent="0.3">
      <c r="A602" s="966" t="s">
        <v>1414</v>
      </c>
      <c r="B602" s="1318" t="s">
        <v>545</v>
      </c>
      <c r="C602" s="1116" t="s">
        <v>577</v>
      </c>
    </row>
    <row r="603" spans="1:3" ht="18.75" x14ac:dyDescent="0.3">
      <c r="A603" s="1597">
        <v>45901</v>
      </c>
      <c r="B603" s="1598" t="s">
        <v>1495</v>
      </c>
      <c r="C603" s="893" t="s">
        <v>1569</v>
      </c>
    </row>
    <row r="604" spans="1:3" ht="18.75" x14ac:dyDescent="0.3">
      <c r="A604" s="1597"/>
      <c r="B604" s="1598" t="s">
        <v>1539</v>
      </c>
      <c r="C604" s="893" t="s">
        <v>1569</v>
      </c>
    </row>
    <row r="605" spans="1:3" ht="15.75" x14ac:dyDescent="0.25">
      <c r="A605" s="1597"/>
      <c r="B605" s="1599"/>
      <c r="C605" s="1"/>
    </row>
    <row r="606" spans="1:3" ht="19.5" customHeight="1" x14ac:dyDescent="0.3">
      <c r="A606" s="1597">
        <v>45902</v>
      </c>
      <c r="B606" s="1598" t="s">
        <v>1510</v>
      </c>
      <c r="C606" s="893" t="s">
        <v>1569</v>
      </c>
    </row>
    <row r="607" spans="1:3" ht="18.75" x14ac:dyDescent="0.3">
      <c r="A607" s="1597">
        <v>45903</v>
      </c>
      <c r="B607" s="1290" t="s">
        <v>1481</v>
      </c>
      <c r="C607" s="1600" t="s">
        <v>1572</v>
      </c>
    </row>
    <row r="608" spans="1:3" ht="37.5" x14ac:dyDescent="0.3">
      <c r="A608" s="1597"/>
      <c r="B608" s="1290" t="s">
        <v>1573</v>
      </c>
      <c r="C608" s="1"/>
    </row>
    <row r="609" spans="1:4" ht="56.25" x14ac:dyDescent="0.3">
      <c r="A609" s="1597"/>
      <c r="B609" s="1601" t="s">
        <v>1574</v>
      </c>
      <c r="C609" s="1"/>
    </row>
    <row r="610" spans="1:4" ht="15.75" x14ac:dyDescent="0.25">
      <c r="A610" s="1597">
        <v>45904</v>
      </c>
      <c r="B610" s="1599"/>
      <c r="C610" s="1"/>
    </row>
    <row r="611" spans="1:4" ht="15.75" x14ac:dyDescent="0.25">
      <c r="A611" s="1597"/>
      <c r="B611" s="1599"/>
      <c r="C611" s="1"/>
    </row>
    <row r="612" spans="1:4" ht="15.75" x14ac:dyDescent="0.25">
      <c r="A612" s="1597"/>
      <c r="B612" s="1599"/>
      <c r="C612" s="1"/>
    </row>
    <row r="613" spans="1:4" ht="18.75" x14ac:dyDescent="0.3">
      <c r="A613" s="1558">
        <v>45905</v>
      </c>
      <c r="B613" s="1470" t="s">
        <v>1540</v>
      </c>
      <c r="C613" s="1"/>
    </row>
    <row r="614" spans="1:4" ht="23.25" x14ac:dyDescent="0.35">
      <c r="A614" s="1460"/>
      <c r="B614" s="1623"/>
      <c r="C614" s="1"/>
    </row>
    <row r="615" spans="1:4" x14ac:dyDescent="0.25">
      <c r="A615" s="219"/>
      <c r="B615" s="1469"/>
      <c r="C615" s="1"/>
    </row>
    <row r="616" spans="1:4" ht="32.25" thickBot="1" x14ac:dyDescent="0.3">
      <c r="A616" s="1460">
        <v>45908</v>
      </c>
      <c r="B616" s="1615" t="s">
        <v>1482</v>
      </c>
      <c r="C616" s="1540" t="s">
        <v>1483</v>
      </c>
    </row>
    <row r="617" spans="1:4" ht="43.5" thickTop="1" thickBot="1" x14ac:dyDescent="0.4">
      <c r="A617" s="1624"/>
      <c r="B617" s="1616" t="s">
        <v>1588</v>
      </c>
      <c r="C617" s="1613"/>
    </row>
    <row r="618" spans="1:4" ht="15.75" thickTop="1" x14ac:dyDescent="0.25">
      <c r="A618" s="219"/>
      <c r="B618" s="1614"/>
      <c r="C618" s="1"/>
    </row>
    <row r="619" spans="1:4" ht="37.5" x14ac:dyDescent="0.3">
      <c r="A619" s="1460">
        <v>45909</v>
      </c>
      <c r="B619" s="1290" t="s">
        <v>1484</v>
      </c>
      <c r="C619" s="1"/>
    </row>
    <row r="620" spans="1:4" ht="21" x14ac:dyDescent="0.35">
      <c r="A620" s="1460">
        <v>45910</v>
      </c>
      <c r="B620" s="1516" t="s">
        <v>1559</v>
      </c>
      <c r="C620" s="1596" t="s">
        <v>1593</v>
      </c>
    </row>
    <row r="621" spans="1:4" ht="19.5" thickBot="1" x14ac:dyDescent="0.35">
      <c r="A621" s="1460"/>
      <c r="B621" s="1461" t="s">
        <v>1582</v>
      </c>
      <c r="C621" s="1596" t="s">
        <v>1593</v>
      </c>
    </row>
    <row r="622" spans="1:4" ht="18.75" x14ac:dyDescent="0.3">
      <c r="A622" s="1558">
        <v>45911</v>
      </c>
      <c r="B622" s="1647" t="s">
        <v>555</v>
      </c>
      <c r="C622" s="1600" t="s">
        <v>1594</v>
      </c>
    </row>
    <row r="623" spans="1:4" ht="15.75" x14ac:dyDescent="0.25">
      <c r="A623" s="1558"/>
      <c r="B623" s="748" t="s">
        <v>557</v>
      </c>
      <c r="C623" s="1"/>
    </row>
    <row r="624" spans="1:4" ht="15.75" x14ac:dyDescent="0.25">
      <c r="A624" s="1558"/>
      <c r="B624" s="748" t="s">
        <v>1547</v>
      </c>
      <c r="C624" s="1"/>
      <c r="D624" s="1583"/>
    </row>
    <row r="625" spans="1:3" ht="15.75" x14ac:dyDescent="0.25">
      <c r="A625" s="1558"/>
      <c r="B625" s="748" t="s">
        <v>1544</v>
      </c>
      <c r="C625" s="1"/>
    </row>
    <row r="626" spans="1:3" ht="15.75" x14ac:dyDescent="0.25">
      <c r="A626" s="1558"/>
      <c r="B626" s="748" t="s">
        <v>1545</v>
      </c>
      <c r="C626" s="1"/>
    </row>
    <row r="627" spans="1:3" ht="15.75" x14ac:dyDescent="0.25">
      <c r="A627" s="1558"/>
      <c r="B627" s="748" t="s">
        <v>1546</v>
      </c>
      <c r="C627" s="1"/>
    </row>
    <row r="628" spans="1:3" ht="15.75" x14ac:dyDescent="0.25">
      <c r="A628" s="1558"/>
      <c r="B628" s="748" t="s">
        <v>1576</v>
      </c>
      <c r="C628" s="1"/>
    </row>
    <row r="629" spans="1:3" ht="15.75" x14ac:dyDescent="0.25">
      <c r="A629" s="1558"/>
      <c r="B629" s="1648" t="s">
        <v>1577</v>
      </c>
      <c r="C629" s="1"/>
    </row>
    <row r="630" spans="1:3" ht="21" x14ac:dyDescent="0.35">
      <c r="A630" s="1558"/>
      <c r="B630" s="1649" t="s">
        <v>1578</v>
      </c>
      <c r="C630" s="18" t="s">
        <v>1595</v>
      </c>
    </row>
    <row r="631" spans="1:3" ht="21" x14ac:dyDescent="0.35">
      <c r="A631" s="1558"/>
      <c r="B631" s="1516" t="s">
        <v>1583</v>
      </c>
      <c r="C631" s="1"/>
    </row>
    <row r="632" spans="1:3" ht="15.75" x14ac:dyDescent="0.25">
      <c r="A632" s="1460">
        <v>45912</v>
      </c>
      <c r="B632" s="1650" t="s">
        <v>1596</v>
      </c>
      <c r="C632" s="1"/>
    </row>
    <row r="633" spans="1:3" ht="18.75" x14ac:dyDescent="0.3">
      <c r="A633" s="1597"/>
      <c r="B633" s="1290" t="s">
        <v>1597</v>
      </c>
      <c r="C633" s="1"/>
    </row>
    <row r="634" spans="1:3" ht="18.75" x14ac:dyDescent="0.3">
      <c r="A634" s="1597">
        <v>45915</v>
      </c>
      <c r="B634" s="1598" t="s">
        <v>1579</v>
      </c>
      <c r="C634" s="1660" t="s">
        <v>1603</v>
      </c>
    </row>
    <row r="635" spans="1:3" ht="19.5" thickBot="1" x14ac:dyDescent="0.35">
      <c r="A635" s="1597"/>
      <c r="B635" s="1658" t="s">
        <v>1584</v>
      </c>
      <c r="C635" s="1660" t="s">
        <v>1603</v>
      </c>
    </row>
    <row r="636" spans="1:3" ht="19.5" thickBot="1" x14ac:dyDescent="0.35">
      <c r="A636" s="1659"/>
      <c r="B636" s="1657" t="s">
        <v>1602</v>
      </c>
      <c r="C636" s="1660" t="s">
        <v>1603</v>
      </c>
    </row>
    <row r="637" spans="1:3" ht="18.75" x14ac:dyDescent="0.3">
      <c r="A637" s="1460">
        <v>45916</v>
      </c>
      <c r="B637" s="1593" t="s">
        <v>1585</v>
      </c>
      <c r="C637" s="1"/>
    </row>
    <row r="638" spans="1:3" ht="18.75" x14ac:dyDescent="0.3">
      <c r="A638" s="1460"/>
      <c r="B638" s="1461" t="s">
        <v>1586</v>
      </c>
      <c r="C638" s="1"/>
    </row>
    <row r="639" spans="1:3" ht="18.75" x14ac:dyDescent="0.3">
      <c r="A639" s="1460"/>
      <c r="B639" s="1461" t="s">
        <v>1587</v>
      </c>
      <c r="C639" s="1"/>
    </row>
    <row r="640" spans="1:3" ht="15.75" x14ac:dyDescent="0.25">
      <c r="A640" s="1460"/>
      <c r="B640" s="1469"/>
      <c r="C640" s="1"/>
    </row>
    <row r="641" spans="1:3" ht="18.75" x14ac:dyDescent="0.3">
      <c r="A641" s="1460">
        <v>45917</v>
      </c>
      <c r="B641" s="1461" t="s">
        <v>1575</v>
      </c>
      <c r="C641" s="1"/>
    </row>
    <row r="642" spans="1:3" ht="15.75" x14ac:dyDescent="0.25">
      <c r="A642" s="1460"/>
      <c r="B642" s="1469"/>
      <c r="C642" s="1"/>
    </row>
    <row r="643" spans="1:3" x14ac:dyDescent="0.25">
      <c r="A643" s="219"/>
      <c r="B643" s="1469"/>
      <c r="C643" s="1"/>
    </row>
    <row r="644" spans="1:3" ht="15.75" x14ac:dyDescent="0.25">
      <c r="A644" s="1460">
        <v>45918</v>
      </c>
      <c r="B644" s="1469"/>
      <c r="C644" s="1"/>
    </row>
    <row r="645" spans="1:3" ht="15.75" x14ac:dyDescent="0.25">
      <c r="A645" s="1460"/>
      <c r="B645" s="1469"/>
      <c r="C645" s="1"/>
    </row>
    <row r="646" spans="1:3" ht="15.75" thickBot="1" x14ac:dyDescent="0.3">
      <c r="A646" s="215"/>
      <c r="B646" s="1668"/>
      <c r="C646" s="1"/>
    </row>
    <row r="647" spans="1:3" ht="19.5" thickBot="1" x14ac:dyDescent="0.35">
      <c r="A647" s="1670">
        <v>45919</v>
      </c>
      <c r="B647" s="1671" t="s">
        <v>1485</v>
      </c>
      <c r="C647" s="1672" t="s">
        <v>1608</v>
      </c>
    </row>
    <row r="648" spans="1:3" ht="19.5" thickBot="1" x14ac:dyDescent="0.35">
      <c r="A648" s="1016"/>
      <c r="B648" s="1308" t="s">
        <v>1551</v>
      </c>
      <c r="C648" s="1669" t="s">
        <v>1595</v>
      </c>
    </row>
    <row r="649" spans="1:3" ht="18.75" x14ac:dyDescent="0.3">
      <c r="A649" s="1016"/>
      <c r="B649" s="1308" t="s">
        <v>1579</v>
      </c>
      <c r="C649" s="193"/>
    </row>
    <row r="650" spans="1:3" ht="19.5" thickBot="1" x14ac:dyDescent="0.35">
      <c r="A650" s="1038"/>
      <c r="B650" s="1557" t="s">
        <v>1558</v>
      </c>
      <c r="C650" s="1613"/>
    </row>
    <row r="651" spans="1:3" ht="31.5" x14ac:dyDescent="0.25">
      <c r="A651" s="1577">
        <v>45922</v>
      </c>
      <c r="B651" s="1688" t="s">
        <v>1486</v>
      </c>
      <c r="C651" s="1071" t="s">
        <v>1617</v>
      </c>
    </row>
    <row r="652" spans="1:3" ht="18.75" x14ac:dyDescent="0.3">
      <c r="A652" s="1460"/>
      <c r="B652" s="1470" t="s">
        <v>1560</v>
      </c>
      <c r="C652" s="1687" t="s">
        <v>1620</v>
      </c>
    </row>
    <row r="653" spans="1:3" ht="18.75" x14ac:dyDescent="0.3">
      <c r="A653" s="1460"/>
      <c r="B653" s="1461" t="s">
        <v>1607</v>
      </c>
      <c r="C653" s="1687" t="s">
        <v>1618</v>
      </c>
    </row>
    <row r="654" spans="1:3" ht="18.75" x14ac:dyDescent="0.3">
      <c r="A654" s="1695">
        <v>45923</v>
      </c>
      <c r="B654" s="1601" t="s">
        <v>1652</v>
      </c>
      <c r="C654" s="1"/>
    </row>
    <row r="655" spans="1:3" ht="15.75" x14ac:dyDescent="0.25">
      <c r="A655" s="1460">
        <v>45924</v>
      </c>
      <c r="B655" s="1539" t="s">
        <v>1487</v>
      </c>
      <c r="C655" s="1540" t="s">
        <v>1483</v>
      </c>
    </row>
    <row r="656" spans="1:3" ht="18.75" x14ac:dyDescent="0.3">
      <c r="A656" s="1460"/>
      <c r="B656" s="1461" t="s">
        <v>1604</v>
      </c>
      <c r="C656" s="1625" t="s">
        <v>1651</v>
      </c>
    </row>
    <row r="657" spans="1:3" ht="18.75" x14ac:dyDescent="0.3">
      <c r="A657" s="1460"/>
      <c r="B657" s="1461" t="s">
        <v>1621</v>
      </c>
      <c r="C657" s="1625" t="s">
        <v>1651</v>
      </c>
    </row>
    <row r="658" spans="1:3" ht="19.5" thickBot="1" x14ac:dyDescent="0.35">
      <c r="A658" s="1547"/>
      <c r="B658" s="1548" t="s">
        <v>1622</v>
      </c>
      <c r="C658" s="1625" t="s">
        <v>1651</v>
      </c>
    </row>
    <row r="659" spans="1:3" ht="18.75" x14ac:dyDescent="0.3">
      <c r="A659" s="1028">
        <v>45925</v>
      </c>
      <c r="B659" s="1556" t="s">
        <v>1592</v>
      </c>
      <c r="C659" s="1696" t="s">
        <v>1653</v>
      </c>
    </row>
    <row r="660" spans="1:3" ht="18.75" x14ac:dyDescent="0.3">
      <c r="A660" s="1016"/>
      <c r="B660" s="1308" t="s">
        <v>1627</v>
      </c>
      <c r="C660" s="1696" t="s">
        <v>1653</v>
      </c>
    </row>
    <row r="661" spans="1:3" ht="18.75" x14ac:dyDescent="0.3">
      <c r="A661" s="1016"/>
      <c r="B661" s="1308" t="s">
        <v>1628</v>
      </c>
      <c r="C661" s="1696" t="s">
        <v>1653</v>
      </c>
    </row>
    <row r="662" spans="1:3" ht="19.5" thickBot="1" x14ac:dyDescent="0.35">
      <c r="A662" s="1016"/>
      <c r="B662" s="1699" t="s">
        <v>1650</v>
      </c>
      <c r="C662" s="1696" t="s">
        <v>1653</v>
      </c>
    </row>
    <row r="663" spans="1:3" ht="18.75" x14ac:dyDescent="0.3">
      <c r="A663" s="1039"/>
      <c r="B663" s="1700" t="s">
        <v>1472</v>
      </c>
      <c r="C663" s="1696" t="s">
        <v>1654</v>
      </c>
    </row>
    <row r="664" spans="1:3" ht="18.75" x14ac:dyDescent="0.3">
      <c r="A664" s="1039"/>
      <c r="B664" s="1702" t="s">
        <v>1658</v>
      </c>
      <c r="C664" s="1696" t="s">
        <v>1654</v>
      </c>
    </row>
    <row r="665" spans="1:3" ht="18.75" x14ac:dyDescent="0.3">
      <c r="A665" s="1039"/>
      <c r="B665" s="1701" t="s">
        <v>1623</v>
      </c>
      <c r="C665" s="1696" t="s">
        <v>1654</v>
      </c>
    </row>
    <row r="666" spans="1:3" ht="18.75" x14ac:dyDescent="0.3">
      <c r="A666" s="1039"/>
      <c r="B666" s="1701" t="s">
        <v>1624</v>
      </c>
      <c r="C666" s="1696" t="s">
        <v>1654</v>
      </c>
    </row>
    <row r="667" spans="1:3" ht="18.75" x14ac:dyDescent="0.3">
      <c r="A667" s="1039"/>
      <c r="B667" s="1701" t="s">
        <v>1474</v>
      </c>
      <c r="C667" s="1696" t="s">
        <v>1654</v>
      </c>
    </row>
    <row r="668" spans="1:3" ht="18.75" x14ac:dyDescent="0.3">
      <c r="A668" s="1039"/>
      <c r="B668" s="1701" t="s">
        <v>1479</v>
      </c>
      <c r="C668" s="1696" t="s">
        <v>1654</v>
      </c>
    </row>
    <row r="669" spans="1:3" ht="18.75" x14ac:dyDescent="0.3">
      <c r="A669" s="1039"/>
      <c r="B669" s="1701" t="s">
        <v>1625</v>
      </c>
      <c r="C669" s="1696" t="s">
        <v>1654</v>
      </c>
    </row>
    <row r="670" spans="1:3" ht="15" customHeight="1" x14ac:dyDescent="0.3">
      <c r="A670" s="1039"/>
      <c r="B670" s="1701" t="s">
        <v>1626</v>
      </c>
      <c r="C670" s="1696" t="s">
        <v>1654</v>
      </c>
    </row>
    <row r="671" spans="1:3" ht="18.75" x14ac:dyDescent="0.3">
      <c r="A671" s="1460">
        <v>45926</v>
      </c>
      <c r="B671" s="1461" t="s">
        <v>1629</v>
      </c>
      <c r="C671" s="1"/>
    </row>
    <row r="672" spans="1:3" ht="18.75" x14ac:dyDescent="0.3">
      <c r="A672" s="1460"/>
      <c r="B672" s="1461" t="s">
        <v>1630</v>
      </c>
      <c r="C672" s="1"/>
    </row>
    <row r="673" spans="1:3" x14ac:dyDescent="0.25">
      <c r="A673" s="219"/>
      <c r="B673" s="1469"/>
      <c r="C673" s="1"/>
    </row>
    <row r="674" spans="1:3" ht="18.75" x14ac:dyDescent="0.3">
      <c r="A674" s="1460">
        <v>45929</v>
      </c>
      <c r="B674" s="1470" t="s">
        <v>1659</v>
      </c>
      <c r="C674" s="1"/>
    </row>
    <row r="675" spans="1:3" ht="15.75" x14ac:dyDescent="0.25">
      <c r="A675" s="1460"/>
      <c r="B675" s="1469"/>
      <c r="C675" s="1"/>
    </row>
    <row r="676" spans="1:3" x14ac:dyDescent="0.25">
      <c r="A676" s="219"/>
      <c r="B676" s="1469"/>
      <c r="C676" s="1"/>
    </row>
    <row r="677" spans="1:3" ht="15.75" x14ac:dyDescent="0.25">
      <c r="A677" s="1460">
        <v>45930</v>
      </c>
      <c r="B677" s="1539" t="s">
        <v>1488</v>
      </c>
      <c r="C677" s="1596" t="s">
        <v>1661</v>
      </c>
    </row>
    <row r="678" spans="1:3" s="191" customFormat="1" ht="18.75" x14ac:dyDescent="0.3">
      <c r="A678" s="1703"/>
      <c r="B678" s="1704" t="s">
        <v>1662</v>
      </c>
      <c r="C678" s="1"/>
    </row>
    <row r="679" spans="1:3" s="149" customFormat="1" ht="16.5" thickBot="1" x14ac:dyDescent="0.3">
      <c r="B679" s="1689"/>
    </row>
    <row r="680" spans="1:3" ht="19.5" thickBot="1" x14ac:dyDescent="0.35">
      <c r="A680" s="855" t="s">
        <v>1631</v>
      </c>
      <c r="B680" s="1249" t="s">
        <v>545</v>
      </c>
      <c r="C680" s="856" t="s">
        <v>577</v>
      </c>
    </row>
    <row r="681" spans="1:3" ht="18.75" x14ac:dyDescent="0.3">
      <c r="A681" s="1710">
        <v>45931</v>
      </c>
      <c r="B681" s="1711" t="s">
        <v>1632</v>
      </c>
      <c r="C681" s="1705"/>
    </row>
    <row r="682" spans="1:3" ht="18.75" x14ac:dyDescent="0.3">
      <c r="A682" s="1710"/>
      <c r="B682" s="1711" t="s">
        <v>1633</v>
      </c>
      <c r="C682" s="1713" t="s">
        <v>1666</v>
      </c>
    </row>
    <row r="683" spans="1:3" x14ac:dyDescent="0.25">
      <c r="A683" s="1712"/>
      <c r="B683" s="1599"/>
      <c r="C683" s="1"/>
    </row>
    <row r="684" spans="1:3" ht="15.75" x14ac:dyDescent="0.25">
      <c r="A684" s="1597">
        <v>45932</v>
      </c>
      <c r="B684" s="1733" t="s">
        <v>1668</v>
      </c>
      <c r="C684" s="1"/>
    </row>
    <row r="685" spans="1:3" ht="30" x14ac:dyDescent="0.25">
      <c r="A685" s="1597"/>
      <c r="B685" s="1141" t="s">
        <v>1674</v>
      </c>
      <c r="C685" s="413"/>
    </row>
    <row r="686" spans="1:3" ht="15.75" x14ac:dyDescent="0.25">
      <c r="A686" s="1597"/>
      <c r="B686" s="1599"/>
      <c r="C686" s="1"/>
    </row>
    <row r="687" spans="1:3" x14ac:dyDescent="0.25">
      <c r="A687" s="1732"/>
      <c r="B687" s="1599"/>
      <c r="C687" s="1"/>
    </row>
    <row r="688" spans="1:3" ht="20.25" customHeight="1" x14ac:dyDescent="0.35">
      <c r="A688" s="1597">
        <v>45933</v>
      </c>
      <c r="B688" s="1290" t="s">
        <v>1634</v>
      </c>
      <c r="C688" s="1734" t="s">
        <v>1682</v>
      </c>
    </row>
    <row r="689" spans="1:3" ht="42" x14ac:dyDescent="0.35">
      <c r="A689" s="1597"/>
      <c r="B689" s="1714" t="s">
        <v>1667</v>
      </c>
      <c r="C689" s="1734" t="s">
        <v>1681</v>
      </c>
    </row>
    <row r="690" spans="1:3" ht="16.5" thickBot="1" x14ac:dyDescent="0.3">
      <c r="A690" s="1736"/>
      <c r="B690" s="1737"/>
      <c r="C690" s="219"/>
    </row>
    <row r="691" spans="1:3" ht="39" thickBot="1" x14ac:dyDescent="0.4">
      <c r="A691" s="1766">
        <v>45936</v>
      </c>
      <c r="B691" s="1767" t="s">
        <v>1683</v>
      </c>
      <c r="C691" s="1735" t="s">
        <v>1700</v>
      </c>
    </row>
    <row r="692" spans="1:3" ht="15.75" x14ac:dyDescent="0.25">
      <c r="A692" s="1577"/>
      <c r="B692" s="1738"/>
      <c r="C692" s="1"/>
    </row>
    <row r="693" spans="1:3" ht="18.75" x14ac:dyDescent="0.3">
      <c r="A693" s="1460">
        <v>45937</v>
      </c>
      <c r="B693" s="1532" t="s">
        <v>1685</v>
      </c>
      <c r="C693" s="1"/>
    </row>
    <row r="694" spans="1:3" ht="18.75" x14ac:dyDescent="0.3">
      <c r="A694" s="1460">
        <v>45938</v>
      </c>
      <c r="B694" s="1532" t="s">
        <v>1684</v>
      </c>
      <c r="C694" s="1"/>
    </row>
    <row r="695" spans="1:3" ht="18.75" x14ac:dyDescent="0.3">
      <c r="A695" s="1460"/>
      <c r="B695" s="1532" t="s">
        <v>1710</v>
      </c>
      <c r="C695" s="1"/>
    </row>
    <row r="696" spans="1:3" ht="15.75" x14ac:dyDescent="0.25">
      <c r="A696" s="1460">
        <v>45939</v>
      </c>
      <c r="B696" s="1469"/>
      <c r="C696" s="1"/>
    </row>
    <row r="697" spans="1:3" ht="15.75" x14ac:dyDescent="0.25">
      <c r="A697" s="1460"/>
      <c r="B697" s="1469"/>
      <c r="C697" s="1"/>
    </row>
    <row r="698" spans="1:3" ht="21" x14ac:dyDescent="0.35">
      <c r="A698" s="1460">
        <v>45940</v>
      </c>
      <c r="B698" s="1461" t="s">
        <v>1635</v>
      </c>
      <c r="C698" s="1778" t="s">
        <v>1712</v>
      </c>
    </row>
    <row r="699" spans="1:3" ht="18.75" x14ac:dyDescent="0.3">
      <c r="A699" s="1460"/>
      <c r="B699" s="1461" t="s">
        <v>1675</v>
      </c>
      <c r="C699" s="219" t="s">
        <v>1726</v>
      </c>
    </row>
    <row r="700" spans="1:3" ht="18.75" x14ac:dyDescent="0.3">
      <c r="A700" s="1460"/>
      <c r="B700" s="1461" t="s">
        <v>1657</v>
      </c>
      <c r="C700" s="219" t="s">
        <v>1725</v>
      </c>
    </row>
    <row r="701" spans="1:3" ht="16.5" thickBot="1" x14ac:dyDescent="0.3">
      <c r="A701" s="1460"/>
      <c r="B701" s="1539" t="s">
        <v>1636</v>
      </c>
      <c r="C701" s="1540" t="s">
        <v>1483</v>
      </c>
    </row>
    <row r="702" spans="1:3" s="168" customFormat="1" ht="31.5" x14ac:dyDescent="0.25">
      <c r="A702" s="1692" t="s">
        <v>1638</v>
      </c>
      <c r="B702" s="1800" t="s">
        <v>555</v>
      </c>
      <c r="C702" s="219" t="s">
        <v>1726</v>
      </c>
    </row>
    <row r="703" spans="1:3" s="168" customFormat="1" ht="15.75" x14ac:dyDescent="0.25">
      <c r="A703" s="1799"/>
      <c r="B703" s="1798" t="s">
        <v>1637</v>
      </c>
      <c r="C703" s="219" t="s">
        <v>1726</v>
      </c>
    </row>
    <row r="704" spans="1:3" s="168" customFormat="1" ht="15.75" x14ac:dyDescent="0.25">
      <c r="A704" s="1690"/>
      <c r="B704" s="1691" t="s">
        <v>1543</v>
      </c>
      <c r="C704" s="1" t="s">
        <v>1726</v>
      </c>
    </row>
    <row r="705" spans="1:3" s="168" customFormat="1" ht="15.75" x14ac:dyDescent="0.25">
      <c r="A705" s="1799"/>
      <c r="B705" s="1798" t="s">
        <v>1544</v>
      </c>
      <c r="C705" s="219" t="s">
        <v>1726</v>
      </c>
    </row>
    <row r="706" spans="1:3" s="168" customFormat="1" ht="15.75" x14ac:dyDescent="0.25">
      <c r="A706" s="1799"/>
      <c r="B706" s="1798" t="s">
        <v>1548</v>
      </c>
      <c r="C706" s="219" t="s">
        <v>1726</v>
      </c>
    </row>
    <row r="707" spans="1:3" s="168" customFormat="1" ht="15.75" x14ac:dyDescent="0.25">
      <c r="A707" s="1799"/>
      <c r="B707" s="1798" t="s">
        <v>1546</v>
      </c>
      <c r="C707" s="219" t="s">
        <v>1726</v>
      </c>
    </row>
    <row r="708" spans="1:3" s="168" customFormat="1" ht="16.5" thickBot="1" x14ac:dyDescent="0.3">
      <c r="A708" s="1799"/>
      <c r="B708" s="1801" t="s">
        <v>1323</v>
      </c>
      <c r="C708" s="219" t="s">
        <v>1726</v>
      </c>
    </row>
    <row r="709" spans="1:3" ht="15.75" x14ac:dyDescent="0.25">
      <c r="A709" s="1460">
        <v>45943</v>
      </c>
      <c r="B709" s="1469"/>
      <c r="C709" s="1"/>
    </row>
    <row r="710" spans="1:3" x14ac:dyDescent="0.25">
      <c r="A710" s="418"/>
      <c r="B710" s="1469"/>
      <c r="C710" s="1"/>
    </row>
    <row r="711" spans="1:3" ht="15.75" x14ac:dyDescent="0.25">
      <c r="A711" s="1460">
        <v>45944</v>
      </c>
      <c r="B711" s="1469"/>
      <c r="C711" s="1"/>
    </row>
    <row r="712" spans="1:3" x14ac:dyDescent="0.25">
      <c r="A712" s="418"/>
      <c r="B712" s="1469"/>
      <c r="C712" s="1"/>
    </row>
    <row r="713" spans="1:3" ht="18.75" x14ac:dyDescent="0.3">
      <c r="A713" s="1460">
        <v>45945</v>
      </c>
      <c r="B713" s="1461" t="s">
        <v>1680</v>
      </c>
      <c r="C713" s="1"/>
    </row>
    <row r="714" spans="1:3" x14ac:dyDescent="0.25">
      <c r="A714" s="418"/>
      <c r="B714" s="1469"/>
      <c r="C714" s="1"/>
    </row>
    <row r="715" spans="1:3" ht="18.75" x14ac:dyDescent="0.3">
      <c r="A715" s="1460">
        <v>45946</v>
      </c>
      <c r="B715" s="1461" t="s">
        <v>1686</v>
      </c>
      <c r="C715" s="1"/>
    </row>
    <row r="716" spans="1:3" ht="18.75" x14ac:dyDescent="0.3">
      <c r="A716" s="418"/>
      <c r="B716" s="1461" t="s">
        <v>1687</v>
      </c>
      <c r="C716" s="1"/>
    </row>
    <row r="717" spans="1:3" ht="18.75" x14ac:dyDescent="0.3">
      <c r="A717" s="418"/>
      <c r="B717" s="1461"/>
      <c r="C717" s="1"/>
    </row>
    <row r="718" spans="1:3" ht="18.75" x14ac:dyDescent="0.3">
      <c r="A718" s="1460">
        <v>45947</v>
      </c>
      <c r="B718" s="1461" t="s">
        <v>1679</v>
      </c>
      <c r="C718" s="1"/>
    </row>
    <row r="719" spans="1:3" ht="18.75" x14ac:dyDescent="0.3">
      <c r="A719" s="1460"/>
      <c r="B719" s="1829" t="s">
        <v>1689</v>
      </c>
      <c r="C719" s="1"/>
    </row>
    <row r="720" spans="1:3" ht="37.5" x14ac:dyDescent="0.3">
      <c r="A720" s="1460"/>
      <c r="B720" s="1470" t="s">
        <v>1688</v>
      </c>
      <c r="C720" s="219" t="s">
        <v>1751</v>
      </c>
    </row>
    <row r="721" spans="1:3" ht="18.75" x14ac:dyDescent="0.3">
      <c r="A721" s="1460">
        <v>45950</v>
      </c>
      <c r="B721" s="1461" t="s">
        <v>1639</v>
      </c>
      <c r="C721" s="1596" t="s">
        <v>1754</v>
      </c>
    </row>
    <row r="722" spans="1:3" ht="18.75" x14ac:dyDescent="0.3">
      <c r="A722" s="1460"/>
      <c r="B722" s="1461" t="s">
        <v>1709</v>
      </c>
      <c r="C722" s="1"/>
    </row>
    <row r="723" spans="1:3" ht="18.75" x14ac:dyDescent="0.3">
      <c r="A723" s="1460"/>
      <c r="B723" s="1470" t="s">
        <v>1690</v>
      </c>
      <c r="C723" s="1"/>
    </row>
    <row r="724" spans="1:3" ht="18.75" x14ac:dyDescent="0.3">
      <c r="A724" s="1460">
        <v>45951</v>
      </c>
      <c r="B724" s="1559" t="s">
        <v>1752</v>
      </c>
      <c r="C724" s="1"/>
    </row>
    <row r="725" spans="1:3" ht="18.75" x14ac:dyDescent="0.3">
      <c r="A725" s="1460"/>
      <c r="B725" s="1559" t="s">
        <v>1753</v>
      </c>
      <c r="C725" s="1"/>
    </row>
    <row r="726" spans="1:3" ht="18.75" x14ac:dyDescent="0.3">
      <c r="A726" s="1460">
        <v>45952</v>
      </c>
      <c r="B726" s="1461" t="s">
        <v>1691</v>
      </c>
      <c r="C726" s="18" t="s">
        <v>1755</v>
      </c>
    </row>
    <row r="727" spans="1:3" ht="18.75" x14ac:dyDescent="0.3">
      <c r="A727" s="1460"/>
      <c r="B727" s="1461" t="s">
        <v>1727</v>
      </c>
      <c r="C727" s="18" t="s">
        <v>1755</v>
      </c>
    </row>
    <row r="728" spans="1:3" ht="15.75" x14ac:dyDescent="0.25">
      <c r="A728" s="1460">
        <v>45953</v>
      </c>
      <c r="B728" s="1469"/>
      <c r="C728" s="1"/>
    </row>
    <row r="729" spans="1:3" ht="15.75" x14ac:dyDescent="0.25">
      <c r="A729" s="1460"/>
      <c r="B729" s="1469"/>
      <c r="C729" s="1"/>
    </row>
    <row r="730" spans="1:3" ht="15.75" x14ac:dyDescent="0.25">
      <c r="A730" s="1460">
        <v>45954</v>
      </c>
      <c r="B730" s="1539" t="s">
        <v>1640</v>
      </c>
      <c r="C730" s="1540" t="s">
        <v>1483</v>
      </c>
    </row>
    <row r="731" spans="1:3" ht="18.75" x14ac:dyDescent="0.3">
      <c r="A731" s="1460"/>
      <c r="B731" s="1461" t="s">
        <v>1713</v>
      </c>
      <c r="C731" s="1" t="s">
        <v>1771</v>
      </c>
    </row>
    <row r="732" spans="1:3" ht="19.5" thickBot="1" x14ac:dyDescent="0.35">
      <c r="A732" s="1460">
        <v>45957</v>
      </c>
      <c r="B732" s="1854" t="s">
        <v>1772</v>
      </c>
      <c r="C732" s="1850" t="s">
        <v>1776</v>
      </c>
    </row>
    <row r="733" spans="1:3" ht="18.75" x14ac:dyDescent="0.3">
      <c r="A733" s="1799"/>
      <c r="B733" s="1855" t="s">
        <v>1773</v>
      </c>
      <c r="C733" s="1613" t="s">
        <v>1779</v>
      </c>
    </row>
    <row r="734" spans="1:3" ht="19.5" thickBot="1" x14ac:dyDescent="0.35">
      <c r="A734" s="1799"/>
      <c r="B734" s="1856" t="s">
        <v>1774</v>
      </c>
      <c r="C734" s="1613" t="s">
        <v>1779</v>
      </c>
    </row>
    <row r="735" spans="1:3" ht="19.5" thickBot="1" x14ac:dyDescent="0.35">
      <c r="A735" s="1799"/>
      <c r="B735" s="1857" t="s">
        <v>1775</v>
      </c>
      <c r="C735" s="1858" t="s">
        <v>1780</v>
      </c>
    </row>
    <row r="736" spans="1:3" ht="18.75" x14ac:dyDescent="0.3">
      <c r="A736" s="1460">
        <v>45958</v>
      </c>
      <c r="B736" s="1593" t="s">
        <v>1743</v>
      </c>
      <c r="C736" s="1602" t="s">
        <v>1782</v>
      </c>
    </row>
    <row r="737" spans="1:3" ht="18.75" x14ac:dyDescent="0.3">
      <c r="A737" s="1460"/>
      <c r="B737" s="1461" t="s">
        <v>1744</v>
      </c>
      <c r="C737" s="1602" t="s">
        <v>1782</v>
      </c>
    </row>
    <row r="738" spans="1:3" ht="18.75" x14ac:dyDescent="0.3">
      <c r="A738" s="1460"/>
      <c r="B738" s="1461" t="s">
        <v>1745</v>
      </c>
      <c r="C738" s="1602" t="s">
        <v>1782</v>
      </c>
    </row>
    <row r="739" spans="1:3" ht="19.5" thickBot="1" x14ac:dyDescent="0.35">
      <c r="A739" s="1547"/>
      <c r="B739" s="1860" t="s">
        <v>1783</v>
      </c>
      <c r="C739" s="1"/>
    </row>
    <row r="740" spans="1:3" ht="15.75" x14ac:dyDescent="0.25">
      <c r="A740" s="1861">
        <v>45959</v>
      </c>
      <c r="B740" s="1862"/>
      <c r="C740" s="1613"/>
    </row>
    <row r="741" spans="1:3" ht="16.5" thickBot="1" x14ac:dyDescent="0.3">
      <c r="A741" s="1863"/>
      <c r="B741" s="1864"/>
      <c r="C741" s="1613"/>
    </row>
    <row r="742" spans="1:3" ht="15.75" x14ac:dyDescent="0.25">
      <c r="A742" s="1861">
        <v>45960</v>
      </c>
      <c r="B742" s="1862"/>
      <c r="C742" s="1613"/>
    </row>
    <row r="743" spans="1:3" ht="16.5" thickBot="1" x14ac:dyDescent="0.3">
      <c r="A743" s="1894"/>
      <c r="B743" s="1895"/>
      <c r="C743" s="1613"/>
    </row>
    <row r="744" spans="1:3" ht="18.75" x14ac:dyDescent="0.3">
      <c r="A744" s="1898">
        <v>45961</v>
      </c>
      <c r="B744" s="1901" t="s">
        <v>1641</v>
      </c>
      <c r="C744" s="1613"/>
    </row>
    <row r="745" spans="1:3" ht="37.5" x14ac:dyDescent="0.3">
      <c r="A745" s="1899"/>
      <c r="B745" s="1901" t="s">
        <v>1785</v>
      </c>
      <c r="C745" s="1613" t="s">
        <v>1784</v>
      </c>
    </row>
    <row r="746" spans="1:3" ht="19.5" thickBot="1" x14ac:dyDescent="0.35">
      <c r="A746" s="1900"/>
      <c r="B746" s="1902" t="s">
        <v>1790</v>
      </c>
    </row>
    <row r="747" spans="1:3" ht="19.5" thickBot="1" x14ac:dyDescent="0.35">
      <c r="A747" s="1896" t="s">
        <v>1642</v>
      </c>
      <c r="B747" s="1897" t="s">
        <v>545</v>
      </c>
      <c r="C747" s="1116" t="s">
        <v>577</v>
      </c>
    </row>
    <row r="748" spans="1:3" ht="37.5" x14ac:dyDescent="0.3">
      <c r="A748" s="1597">
        <v>45964</v>
      </c>
      <c r="B748" s="1694" t="s">
        <v>1643</v>
      </c>
      <c r="C748" s="1" t="s">
        <v>1819</v>
      </c>
    </row>
    <row r="749" spans="1:3" s="168" customFormat="1" ht="18.75" x14ac:dyDescent="0.3">
      <c r="A749" s="1659"/>
      <c r="B749" s="1598" t="s">
        <v>1749</v>
      </c>
      <c r="C749" s="1828"/>
    </row>
    <row r="750" spans="1:3" s="168" customFormat="1" ht="18.75" x14ac:dyDescent="0.3">
      <c r="A750" s="1659"/>
      <c r="B750" s="1598" t="s">
        <v>1750</v>
      </c>
      <c r="C750" s="1828"/>
    </row>
    <row r="751" spans="1:3" ht="18.75" x14ac:dyDescent="0.3">
      <c r="A751" s="1597"/>
      <c r="B751" s="1598" t="s">
        <v>1746</v>
      </c>
      <c r="C751" s="1613"/>
    </row>
    <row r="752" spans="1:3" ht="21.75" thickBot="1" x14ac:dyDescent="0.4">
      <c r="A752" s="1912"/>
      <c r="B752" s="1913" t="s">
        <v>1649</v>
      </c>
      <c r="C752" s="1613"/>
    </row>
    <row r="753" spans="1:3" ht="15.75" x14ac:dyDescent="0.25">
      <c r="A753" s="1597">
        <v>45965</v>
      </c>
      <c r="B753" s="1914"/>
      <c r="C753" s="1"/>
    </row>
    <row r="754" spans="1:3" x14ac:dyDescent="0.25">
      <c r="A754" s="1712"/>
      <c r="B754" s="1599"/>
      <c r="C754" s="1"/>
    </row>
    <row r="755" spans="1:3" ht="18.75" x14ac:dyDescent="0.3">
      <c r="A755" s="1597">
        <v>45966</v>
      </c>
      <c r="B755" s="1470" t="s">
        <v>1820</v>
      </c>
      <c r="C755" s="1"/>
    </row>
    <row r="756" spans="1:3" ht="18.75" x14ac:dyDescent="0.3">
      <c r="A756" s="1712"/>
      <c r="B756" s="1598" t="s">
        <v>1821</v>
      </c>
      <c r="C756" s="1"/>
    </row>
    <row r="757" spans="1:3" ht="18.75" x14ac:dyDescent="0.3">
      <c r="A757" s="1597">
        <v>45967</v>
      </c>
      <c r="B757" s="1926" t="s">
        <v>1830</v>
      </c>
      <c r="C757" s="1"/>
    </row>
    <row r="758" spans="1:3" ht="15.75" x14ac:dyDescent="0.25">
      <c r="A758" s="1597"/>
      <c r="B758" s="1599"/>
      <c r="C758" s="1"/>
    </row>
    <row r="759" spans="1:3" ht="18.75" x14ac:dyDescent="0.3">
      <c r="A759" s="1460">
        <v>45968</v>
      </c>
      <c r="B759" s="1512" t="s">
        <v>1786</v>
      </c>
      <c r="C759" s="1"/>
    </row>
    <row r="760" spans="1:3" ht="18.75" x14ac:dyDescent="0.3">
      <c r="A760" s="1460"/>
      <c r="B760" s="1512" t="s">
        <v>1792</v>
      </c>
      <c r="C760" s="1"/>
    </row>
    <row r="761" spans="1:3" ht="18.75" x14ac:dyDescent="0.3">
      <c r="A761" s="1460"/>
      <c r="B761" s="1461" t="s">
        <v>1791</v>
      </c>
      <c r="C761" s="1"/>
    </row>
    <row r="762" spans="1:3" ht="15.75" x14ac:dyDescent="0.25">
      <c r="A762" s="1460">
        <v>45971</v>
      </c>
      <c r="B762" s="1539" t="s">
        <v>1644</v>
      </c>
      <c r="C762" s="1540" t="s">
        <v>1483</v>
      </c>
    </row>
    <row r="763" spans="1:3" ht="21" x14ac:dyDescent="0.35">
      <c r="A763" s="1460"/>
      <c r="B763" s="1516" t="s">
        <v>1793</v>
      </c>
      <c r="C763" s="1893"/>
    </row>
    <row r="764" spans="1:3" ht="21" x14ac:dyDescent="0.35">
      <c r="A764" s="1460"/>
      <c r="B764" s="1516" t="s">
        <v>1794</v>
      </c>
      <c r="C764" s="1893"/>
    </row>
    <row r="765" spans="1:3" ht="21" x14ac:dyDescent="0.35">
      <c r="A765" s="1460"/>
      <c r="B765" s="1516" t="s">
        <v>1777</v>
      </c>
      <c r="C765" s="1"/>
    </row>
    <row r="766" spans="1:3" ht="21" x14ac:dyDescent="0.35">
      <c r="A766" s="1460"/>
      <c r="B766" s="1516" t="s">
        <v>1832</v>
      </c>
      <c r="C766" s="1"/>
    </row>
    <row r="767" spans="1:3" ht="21" x14ac:dyDescent="0.35">
      <c r="A767" s="418"/>
      <c r="B767" s="1516" t="s">
        <v>1833</v>
      </c>
      <c r="C767" s="1"/>
    </row>
    <row r="768" spans="1:3" ht="15.75" x14ac:dyDescent="0.25">
      <c r="A768" s="1460">
        <v>45972</v>
      </c>
      <c r="B768" s="1469"/>
      <c r="C768" s="1613"/>
    </row>
    <row r="769" spans="1:3" ht="15.75" x14ac:dyDescent="0.25">
      <c r="A769" s="1460"/>
      <c r="B769" s="1469"/>
      <c r="C769" s="1613"/>
    </row>
    <row r="770" spans="1:3" ht="38.25" thickBot="1" x14ac:dyDescent="0.35">
      <c r="A770" s="1935">
        <v>45973</v>
      </c>
      <c r="B770" s="1927" t="s">
        <v>1692</v>
      </c>
      <c r="C770" s="1613"/>
    </row>
    <row r="771" spans="1:3" ht="18.75" x14ac:dyDescent="0.3">
      <c r="A771" s="1460"/>
      <c r="B771" s="1560" t="s">
        <v>1795</v>
      </c>
      <c r="C771" s="1"/>
    </row>
    <row r="772" spans="1:3" ht="18.75" x14ac:dyDescent="0.3">
      <c r="A772" s="1460">
        <v>45974</v>
      </c>
      <c r="B772" s="1859" t="s">
        <v>1796</v>
      </c>
      <c r="C772" s="1"/>
    </row>
    <row r="773" spans="1:3" ht="15.75" x14ac:dyDescent="0.25">
      <c r="A773" s="1460"/>
      <c r="B773" s="1469"/>
      <c r="C773" s="1"/>
    </row>
    <row r="774" spans="1:3" ht="18.75" x14ac:dyDescent="0.3">
      <c r="A774" s="1460">
        <v>45975</v>
      </c>
      <c r="B774" s="1461" t="s">
        <v>1823</v>
      </c>
      <c r="C774" s="1"/>
    </row>
    <row r="775" spans="1:3" ht="18.75" x14ac:dyDescent="0.3">
      <c r="A775" s="1460">
        <v>45978</v>
      </c>
      <c r="B775" s="1461" t="s">
        <v>1822</v>
      </c>
      <c r="C775" s="1"/>
    </row>
    <row r="776" spans="1:3" ht="18.75" x14ac:dyDescent="0.3">
      <c r="A776" s="1460"/>
      <c r="B776" s="1461" t="s">
        <v>1845</v>
      </c>
      <c r="C776" s="1"/>
    </row>
    <row r="777" spans="1:3" ht="18.75" x14ac:dyDescent="0.3">
      <c r="A777" s="1460"/>
      <c r="B777" s="1461" t="s">
        <v>1584</v>
      </c>
      <c r="C777" s="1"/>
    </row>
    <row r="778" spans="1:3" s="20" customFormat="1" x14ac:dyDescent="0.25">
      <c r="A778" s="4"/>
      <c r="B778" s="1958"/>
      <c r="C778" s="4"/>
    </row>
    <row r="779" spans="1:3" ht="18.75" x14ac:dyDescent="0.3">
      <c r="A779" s="1460">
        <v>45979</v>
      </c>
      <c r="B779" s="1461" t="s">
        <v>1846</v>
      </c>
      <c r="C779" s="1"/>
    </row>
    <row r="780" spans="1:3" ht="18.75" x14ac:dyDescent="0.3">
      <c r="A780" s="1959"/>
      <c r="B780" s="1461" t="s">
        <v>1847</v>
      </c>
      <c r="C780" s="1"/>
    </row>
    <row r="781" spans="1:3" x14ac:dyDescent="0.25">
      <c r="A781" s="219"/>
      <c r="B781" s="1469"/>
      <c r="C781" s="1"/>
    </row>
    <row r="782" spans="1:3" ht="18.75" x14ac:dyDescent="0.3">
      <c r="A782" s="1460">
        <v>45980</v>
      </c>
      <c r="B782" s="1461" t="s">
        <v>1831</v>
      </c>
      <c r="C782" s="1"/>
    </row>
    <row r="783" spans="1:3" ht="15.75" thickBot="1" x14ac:dyDescent="0.3">
      <c r="A783" s="418"/>
      <c r="B783" s="1668"/>
      <c r="C783" s="1"/>
    </row>
    <row r="784" spans="1:3" ht="21.75" thickBot="1" x14ac:dyDescent="0.4">
      <c r="A784" s="1799">
        <v>45981</v>
      </c>
      <c r="B784" s="1970" t="s">
        <v>1834</v>
      </c>
      <c r="C784" s="1613"/>
    </row>
    <row r="785" spans="1:3" x14ac:dyDescent="0.25">
      <c r="A785" s="418"/>
      <c r="B785" s="1738"/>
      <c r="C785" s="1"/>
    </row>
    <row r="786" spans="1:3" ht="42" x14ac:dyDescent="0.35">
      <c r="A786" s="1460">
        <v>45982</v>
      </c>
      <c r="B786" s="1928" t="s">
        <v>1835</v>
      </c>
      <c r="C786" s="1"/>
    </row>
    <row r="787" spans="1:3" ht="21" x14ac:dyDescent="0.35">
      <c r="A787" s="1460"/>
      <c r="B787" s="1516" t="s">
        <v>1857</v>
      </c>
      <c r="C787" s="1"/>
    </row>
    <row r="788" spans="1:3" ht="15.75" x14ac:dyDescent="0.25">
      <c r="A788" s="1460"/>
      <c r="B788" s="1469"/>
      <c r="C788" s="1"/>
    </row>
    <row r="789" spans="1:3" ht="21" x14ac:dyDescent="0.35">
      <c r="A789" s="1460">
        <v>45985</v>
      </c>
      <c r="B789" s="1516" t="s">
        <v>1836</v>
      </c>
      <c r="C789" s="1"/>
    </row>
    <row r="790" spans="1:3" ht="21" x14ac:dyDescent="0.35">
      <c r="A790" s="1460"/>
      <c r="B790" s="1516" t="s">
        <v>1866</v>
      </c>
      <c r="C790" s="1"/>
    </row>
    <row r="791" spans="1:3" ht="21" x14ac:dyDescent="0.35">
      <c r="A791" s="1460"/>
      <c r="B791" s="1516" t="s">
        <v>1867</v>
      </c>
      <c r="C791" s="1"/>
    </row>
    <row r="792" spans="1:3" ht="18.75" x14ac:dyDescent="0.3">
      <c r="A792" s="219"/>
      <c r="B792" s="1461" t="s">
        <v>1868</v>
      </c>
      <c r="C792" s="1"/>
    </row>
    <row r="793" spans="1:3" ht="18.75" x14ac:dyDescent="0.3">
      <c r="A793" s="1460">
        <v>45986</v>
      </c>
      <c r="B793" s="1461" t="s">
        <v>1837</v>
      </c>
      <c r="C793" s="1"/>
    </row>
    <row r="794" spans="1:3" x14ac:dyDescent="0.25">
      <c r="A794" s="418"/>
      <c r="B794" s="1469"/>
      <c r="C794" s="1"/>
    </row>
    <row r="795" spans="1:3" ht="18.75" x14ac:dyDescent="0.3">
      <c r="A795" s="1460">
        <v>45987</v>
      </c>
      <c r="B795" s="1532" t="s">
        <v>1864</v>
      </c>
      <c r="C795" s="1"/>
    </row>
    <row r="796" spans="1:3" ht="18.75" x14ac:dyDescent="0.3">
      <c r="A796" s="1460"/>
      <c r="B796" s="1548" t="s">
        <v>1878</v>
      </c>
      <c r="C796" s="1"/>
    </row>
    <row r="797" spans="1:3" ht="15.75" thickBot="1" x14ac:dyDescent="0.3">
      <c r="A797" s="219"/>
      <c r="B797" s="1668"/>
      <c r="C797" s="1"/>
    </row>
    <row r="798" spans="1:3" ht="16.5" thickBot="1" x14ac:dyDescent="0.3">
      <c r="A798" s="1799">
        <v>45988</v>
      </c>
      <c r="B798" s="1740" t="s">
        <v>1693</v>
      </c>
      <c r="C798" s="1613"/>
    </row>
    <row r="799" spans="1:3" s="168" customFormat="1" ht="18.75" x14ac:dyDescent="0.3">
      <c r="A799" s="1799"/>
      <c r="B799" s="1996" t="s">
        <v>1865</v>
      </c>
      <c r="C799" s="1828"/>
    </row>
    <row r="800" spans="1:3" x14ac:dyDescent="0.25">
      <c r="A800" s="219"/>
      <c r="B800" s="1738"/>
      <c r="C800" s="1"/>
    </row>
    <row r="801" spans="1:3" ht="21" x14ac:dyDescent="0.35">
      <c r="A801" s="1460">
        <v>45989</v>
      </c>
      <c r="B801" s="1929" t="s">
        <v>1645</v>
      </c>
      <c r="C801" s="1"/>
    </row>
    <row r="802" spans="1:3" ht="18.75" x14ac:dyDescent="0.3">
      <c r="A802" s="1460"/>
      <c r="B802" s="1290" t="s">
        <v>1694</v>
      </c>
      <c r="C802" s="1"/>
    </row>
    <row r="803" spans="1:3" ht="37.5" x14ac:dyDescent="0.3">
      <c r="A803" s="1460"/>
      <c r="B803" s="1290" t="s">
        <v>1696</v>
      </c>
      <c r="C803" s="1"/>
    </row>
    <row r="804" spans="1:3" s="168" customFormat="1" ht="37.5" x14ac:dyDescent="0.3">
      <c r="A804" s="1460"/>
      <c r="B804" s="1930" t="s">
        <v>1838</v>
      </c>
      <c r="C804" s="96"/>
    </row>
    <row r="805" spans="1:3" ht="42" x14ac:dyDescent="0.35">
      <c r="A805" s="1460"/>
      <c r="B805" s="1928" t="s">
        <v>1839</v>
      </c>
      <c r="C805" s="1"/>
    </row>
    <row r="806" spans="1:3" ht="15.75" thickBot="1" x14ac:dyDescent="0.3">
      <c r="A806" s="418"/>
      <c r="B806" s="1232"/>
    </row>
    <row r="807" spans="1:3" ht="19.5" thickBot="1" x14ac:dyDescent="0.35">
      <c r="A807" s="855" t="s">
        <v>1646</v>
      </c>
      <c r="B807" s="1318" t="s">
        <v>545</v>
      </c>
      <c r="C807" s="1116" t="s">
        <v>577</v>
      </c>
    </row>
    <row r="808" spans="1:3" ht="18.75" x14ac:dyDescent="0.3">
      <c r="A808" s="1799">
        <v>45992</v>
      </c>
      <c r="B808" s="1461" t="s">
        <v>1879</v>
      </c>
      <c r="C808" s="1"/>
    </row>
    <row r="809" spans="1:3" ht="18.75" x14ac:dyDescent="0.3">
      <c r="A809" s="1799"/>
      <c r="B809" s="1461" t="s">
        <v>1880</v>
      </c>
      <c r="C809" s="1"/>
    </row>
    <row r="810" spans="1:3" ht="15.75" x14ac:dyDescent="0.25">
      <c r="A810" s="1799"/>
      <c r="B810" s="1469"/>
      <c r="C810" s="1"/>
    </row>
    <row r="811" spans="1:3" ht="19.5" thickBot="1" x14ac:dyDescent="0.35">
      <c r="A811" s="1997">
        <v>45993</v>
      </c>
      <c r="B811" s="1461" t="s">
        <v>1888</v>
      </c>
      <c r="C811" s="1"/>
    </row>
    <row r="812" spans="1:3" ht="38.25" thickBot="1" x14ac:dyDescent="0.35">
      <c r="A812" s="1999" t="s">
        <v>1905</v>
      </c>
      <c r="B812" s="1200"/>
      <c r="C812" s="1"/>
    </row>
    <row r="813" spans="1:3" ht="37.5" x14ac:dyDescent="0.3">
      <c r="A813" s="1998">
        <v>45994</v>
      </c>
      <c r="B813" s="1290" t="s">
        <v>1647</v>
      </c>
      <c r="C813" s="1"/>
    </row>
    <row r="814" spans="1:3" ht="18.75" x14ac:dyDescent="0.3">
      <c r="A814" s="1115"/>
      <c r="B814" s="1960" t="s">
        <v>1881</v>
      </c>
      <c r="C814" s="1"/>
    </row>
    <row r="815" spans="1:3" ht="18.75" x14ac:dyDescent="0.3">
      <c r="B815" s="1119" t="s">
        <v>1906</v>
      </c>
      <c r="C815" s="1"/>
    </row>
    <row r="816" spans="1:3" ht="15.75" x14ac:dyDescent="0.25">
      <c r="A816" s="1690">
        <v>45995</v>
      </c>
      <c r="B816" s="1169" t="s">
        <v>1908</v>
      </c>
      <c r="C816" s="1"/>
    </row>
    <row r="817" spans="1:3" ht="15.75" x14ac:dyDescent="0.25">
      <c r="A817" s="1690"/>
      <c r="B817" s="1169"/>
      <c r="C817" s="1"/>
    </row>
    <row r="818" spans="1:3" ht="18.75" x14ac:dyDescent="0.3">
      <c r="A818" s="1690">
        <v>45996</v>
      </c>
      <c r="B818" s="1119" t="s">
        <v>1884</v>
      </c>
      <c r="C818" s="1"/>
    </row>
    <row r="819" spans="1:3" ht="15.75" x14ac:dyDescent="0.25">
      <c r="A819" s="1690"/>
      <c r="B819" s="1169"/>
      <c r="C819" s="1"/>
    </row>
    <row r="820" spans="1:3" ht="15.75" x14ac:dyDescent="0.25">
      <c r="A820" s="1690">
        <v>45999</v>
      </c>
      <c r="B820" s="1169"/>
      <c r="C820" s="1"/>
    </row>
    <row r="821" spans="1:3" x14ac:dyDescent="0.25">
      <c r="B821" s="1169"/>
      <c r="C821" s="1"/>
    </row>
    <row r="822" spans="1:3" ht="15.75" x14ac:dyDescent="0.25">
      <c r="A822" s="1690">
        <v>46000</v>
      </c>
      <c r="B822" s="1169"/>
      <c r="C822" s="1"/>
    </row>
    <row r="823" spans="1:3" ht="15.75" x14ac:dyDescent="0.25">
      <c r="A823" s="1690"/>
      <c r="B823" s="1169"/>
      <c r="C823" s="1">
        <f>4</f>
        <v>4</v>
      </c>
    </row>
    <row r="824" spans="1:3" ht="37.5" x14ac:dyDescent="0.3">
      <c r="A824" s="1690">
        <v>46001</v>
      </c>
      <c r="B824" s="1290" t="s">
        <v>1695</v>
      </c>
      <c r="C824" s="1"/>
    </row>
    <row r="825" spans="1:3" ht="18.75" x14ac:dyDescent="0.3">
      <c r="A825" s="1115"/>
      <c r="B825" s="1930"/>
      <c r="C825" s="1"/>
    </row>
    <row r="826" spans="1:3" ht="21" x14ac:dyDescent="0.35">
      <c r="B826" s="1892" t="s">
        <v>1833</v>
      </c>
      <c r="C826" s="1"/>
    </row>
    <row r="827" spans="1:3" ht="21" x14ac:dyDescent="0.35">
      <c r="B827" s="1892" t="s">
        <v>1914</v>
      </c>
      <c r="C827" s="1"/>
    </row>
    <row r="828" spans="1:3" ht="21" x14ac:dyDescent="0.35">
      <c r="B828" s="1892" t="s">
        <v>1904</v>
      </c>
      <c r="C828" s="1"/>
    </row>
    <row r="829" spans="1:3" ht="21" x14ac:dyDescent="0.35">
      <c r="B829" s="1892" t="s">
        <v>1840</v>
      </c>
      <c r="C829" s="1"/>
    </row>
    <row r="830" spans="1:3" ht="15.75" x14ac:dyDescent="0.25">
      <c r="A830" s="1690">
        <v>46002</v>
      </c>
      <c r="B830" s="1169"/>
      <c r="C830" s="1"/>
    </row>
    <row r="831" spans="1:3" ht="15.75" x14ac:dyDescent="0.25">
      <c r="A831" s="1690"/>
      <c r="B831" s="1169"/>
      <c r="C831" s="1"/>
    </row>
    <row r="832" spans="1:3" ht="15.75" x14ac:dyDescent="0.25">
      <c r="A832" s="1690">
        <v>46003</v>
      </c>
      <c r="B832" s="1169"/>
      <c r="C832" s="1"/>
    </row>
    <row r="833" spans="1:3" ht="16.5" thickBot="1" x14ac:dyDescent="0.3">
      <c r="A833" s="1690"/>
      <c r="B833" s="1739"/>
      <c r="C833" s="1"/>
    </row>
    <row r="834" spans="1:3" ht="21.75" thickBot="1" x14ac:dyDescent="0.4">
      <c r="A834" s="1690">
        <v>46006</v>
      </c>
      <c r="B834" s="1991" t="s">
        <v>1907</v>
      </c>
      <c r="C834" s="1613"/>
    </row>
    <row r="835" spans="1:3" ht="15.75" x14ac:dyDescent="0.25">
      <c r="A835" s="1690"/>
      <c r="B835" s="1614"/>
      <c r="C835" s="1"/>
    </row>
    <row r="836" spans="1:3" ht="15.75" x14ac:dyDescent="0.25">
      <c r="A836" s="1690">
        <v>46007</v>
      </c>
      <c r="B836" s="1169"/>
      <c r="C836" s="1"/>
    </row>
    <row r="837" spans="1:3" ht="15.75" x14ac:dyDescent="0.25">
      <c r="A837" s="1690"/>
      <c r="B837" s="1169"/>
      <c r="C837" s="1"/>
    </row>
    <row r="838" spans="1:3" ht="37.5" x14ac:dyDescent="0.3">
      <c r="A838" s="1690">
        <v>46008</v>
      </c>
      <c r="B838" s="1290" t="s">
        <v>1697</v>
      </c>
      <c r="C838" s="1"/>
    </row>
    <row r="839" spans="1:3" s="168" customFormat="1" ht="21" x14ac:dyDescent="0.35">
      <c r="A839" s="1690"/>
      <c r="B839" s="2000" t="s">
        <v>1919</v>
      </c>
      <c r="C839" s="96"/>
    </row>
    <row r="840" spans="1:3" x14ac:dyDescent="0.25">
      <c r="A840" s="1693"/>
      <c r="B840" s="1169"/>
      <c r="C840" s="1"/>
    </row>
    <row r="841" spans="1:3" ht="18.75" x14ac:dyDescent="0.3">
      <c r="A841" s="1690">
        <v>46009</v>
      </c>
      <c r="B841" s="1119" t="s">
        <v>1843</v>
      </c>
      <c r="C841" s="1"/>
    </row>
    <row r="842" spans="1:3" ht="18.75" x14ac:dyDescent="0.3">
      <c r="A842" s="1690"/>
      <c r="B842" s="1119" t="s">
        <v>1844</v>
      </c>
      <c r="C842" s="1"/>
    </row>
    <row r="843" spans="1:3" ht="15.75" x14ac:dyDescent="0.25">
      <c r="A843" s="1690"/>
      <c r="B843" s="1169"/>
      <c r="C843" s="1"/>
    </row>
    <row r="844" spans="1:3" x14ac:dyDescent="0.25">
      <c r="A844" s="1693"/>
      <c r="B844" s="1169"/>
      <c r="C844" s="1"/>
    </row>
    <row r="845" spans="1:3" ht="31.5" x14ac:dyDescent="0.25">
      <c r="A845" s="1690">
        <v>46010</v>
      </c>
      <c r="B845" s="1539" t="s">
        <v>1648</v>
      </c>
      <c r="C845" s="1"/>
    </row>
    <row r="846" spans="1:3" ht="18.75" x14ac:dyDescent="0.3">
      <c r="A846" s="1690"/>
      <c r="B846" s="1119" t="s">
        <v>1915</v>
      </c>
      <c r="C846" s="1"/>
    </row>
    <row r="847" spans="1:3" ht="18.75" x14ac:dyDescent="0.3">
      <c r="A847" s="1690">
        <v>46013</v>
      </c>
      <c r="B847" s="1119" t="s">
        <v>1916</v>
      </c>
      <c r="C847" s="1"/>
    </row>
    <row r="848" spans="1:3" ht="18.75" x14ac:dyDescent="0.3">
      <c r="A848" s="1690"/>
      <c r="B848" s="1960" t="s">
        <v>1698</v>
      </c>
      <c r="C848" s="1"/>
    </row>
    <row r="849" spans="1:3" ht="18.75" x14ac:dyDescent="0.3">
      <c r="A849" s="1765">
        <v>46014</v>
      </c>
      <c r="B849" s="1741" t="s">
        <v>1698</v>
      </c>
      <c r="C849" s="1"/>
    </row>
    <row r="850" spans="1:3" ht="18.75" x14ac:dyDescent="0.3">
      <c r="A850" s="1765">
        <v>46015</v>
      </c>
      <c r="B850" s="1741" t="s">
        <v>1698</v>
      </c>
      <c r="C850" s="1"/>
    </row>
    <row r="851" spans="1:3" ht="18.75" x14ac:dyDescent="0.3">
      <c r="A851" s="1765">
        <v>46016</v>
      </c>
      <c r="B851" s="1741" t="s">
        <v>1698</v>
      </c>
      <c r="C851" s="1"/>
    </row>
    <row r="852" spans="1:3" ht="18.75" x14ac:dyDescent="0.3">
      <c r="A852" s="1690">
        <v>46017</v>
      </c>
      <c r="B852" s="1960" t="s">
        <v>1698</v>
      </c>
      <c r="C852" s="1"/>
    </row>
    <row r="853" spans="1:3" ht="18.75" x14ac:dyDescent="0.3">
      <c r="A853" s="1690"/>
      <c r="B853" s="1960" t="s">
        <v>1944</v>
      </c>
      <c r="C853" s="1"/>
    </row>
    <row r="854" spans="1:3" ht="21" x14ac:dyDescent="0.35">
      <c r="A854" s="1690"/>
      <c r="B854" s="2000" t="s">
        <v>1923</v>
      </c>
      <c r="C854" s="1"/>
    </row>
    <row r="855" spans="1:3" ht="18.75" x14ac:dyDescent="0.3">
      <c r="A855" s="1765">
        <v>46020</v>
      </c>
      <c r="B855" s="1741" t="s">
        <v>1698</v>
      </c>
      <c r="C855" s="1"/>
    </row>
    <row r="856" spans="1:3" ht="18.75" x14ac:dyDescent="0.3">
      <c r="A856" s="1765">
        <v>46021</v>
      </c>
      <c r="B856" s="1741" t="s">
        <v>1698</v>
      </c>
      <c r="C856" s="1"/>
    </row>
    <row r="857" spans="1:3" ht="18.75" x14ac:dyDescent="0.3">
      <c r="A857" s="1765">
        <v>46022</v>
      </c>
      <c r="B857" s="1741" t="s">
        <v>1698</v>
      </c>
      <c r="C857" s="1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0070C0"/>
  </sheetPr>
  <dimension ref="A1:Q516"/>
  <sheetViews>
    <sheetView topLeftCell="A490" zoomScale="80" zoomScaleNormal="80" workbookViewId="0">
      <selection activeCell="F514" sqref="F514"/>
    </sheetView>
  </sheetViews>
  <sheetFormatPr baseColWidth="10" defaultRowHeight="15" x14ac:dyDescent="0.25"/>
  <cols>
    <col min="1" max="1" width="38.42578125" bestFit="1" customWidth="1"/>
    <col min="2" max="2" width="19.42578125" customWidth="1"/>
    <col min="3" max="3" width="19.140625" customWidth="1"/>
    <col min="4" max="4" width="32.5703125" customWidth="1"/>
    <col min="6" max="6" width="21.28515625" customWidth="1"/>
    <col min="7" max="7" width="23.42578125" bestFit="1" customWidth="1"/>
    <col min="8" max="8" width="19.42578125" customWidth="1"/>
    <col min="9" max="9" width="16" customWidth="1"/>
    <col min="10" max="10" width="17.85546875" bestFit="1" customWidth="1"/>
    <col min="13" max="13" width="26.5703125" bestFit="1" customWidth="1"/>
    <col min="14" max="14" width="14.42578125" bestFit="1" customWidth="1"/>
    <col min="15" max="15" width="20" bestFit="1" customWidth="1"/>
  </cols>
  <sheetData>
    <row r="1" spans="1:13" ht="36" x14ac:dyDescent="0.55000000000000004">
      <c r="A1" s="2651" t="s">
        <v>142</v>
      </c>
      <c r="B1" s="2651"/>
      <c r="C1" s="2651"/>
    </row>
    <row r="2" spans="1:13" ht="15.75" x14ac:dyDescent="0.25">
      <c r="D2" s="48" t="s">
        <v>115</v>
      </c>
    </row>
    <row r="3" spans="1:13" ht="15.75" x14ac:dyDescent="0.25">
      <c r="A3" s="49" t="s">
        <v>76</v>
      </c>
      <c r="B3" s="49" t="s">
        <v>77</v>
      </c>
      <c r="C3" s="49" t="s">
        <v>78</v>
      </c>
      <c r="D3" s="49" t="s">
        <v>79</v>
      </c>
      <c r="E3" s="49" t="s">
        <v>80</v>
      </c>
      <c r="F3" s="49" t="s">
        <v>81</v>
      </c>
      <c r="G3" s="49" t="s">
        <v>82</v>
      </c>
      <c r="H3" s="49" t="s">
        <v>83</v>
      </c>
      <c r="I3" s="49" t="s">
        <v>85</v>
      </c>
    </row>
    <row r="4" spans="1:13" x14ac:dyDescent="0.25">
      <c r="A4" s="51">
        <v>145676</v>
      </c>
      <c r="B4" s="51">
        <v>2123</v>
      </c>
      <c r="C4" s="51">
        <v>5906</v>
      </c>
      <c r="D4" s="51">
        <v>33018</v>
      </c>
      <c r="E4" s="51">
        <v>2123</v>
      </c>
      <c r="F4" s="51">
        <v>2123</v>
      </c>
      <c r="G4" s="51">
        <v>112062</v>
      </c>
      <c r="H4" s="51">
        <v>49178</v>
      </c>
      <c r="I4" s="52">
        <f>SUM(A4:H4)</f>
        <v>352209</v>
      </c>
      <c r="K4" s="106" t="s">
        <v>143</v>
      </c>
      <c r="L4" s="106"/>
      <c r="M4" s="106"/>
    </row>
    <row r="7" spans="1:13" ht="15.75" x14ac:dyDescent="0.25">
      <c r="D7" s="48" t="s">
        <v>117</v>
      </c>
    </row>
    <row r="8" spans="1:13" ht="15.75" x14ac:dyDescent="0.25">
      <c r="A8" s="49" t="s">
        <v>76</v>
      </c>
      <c r="B8" s="49" t="s">
        <v>77</v>
      </c>
      <c r="C8" s="49" t="s">
        <v>78</v>
      </c>
      <c r="D8" s="49" t="s">
        <v>79</v>
      </c>
      <c r="E8" s="49" t="s">
        <v>80</v>
      </c>
      <c r="F8" s="49" t="s">
        <v>81</v>
      </c>
      <c r="G8" s="49" t="s">
        <v>82</v>
      </c>
      <c r="H8" s="49" t="s">
        <v>83</v>
      </c>
      <c r="I8" s="49" t="s">
        <v>85</v>
      </c>
    </row>
    <row r="9" spans="1:13" x14ac:dyDescent="0.25">
      <c r="A9" s="51">
        <v>239879</v>
      </c>
      <c r="B9" s="51">
        <v>2123</v>
      </c>
      <c r="C9" s="51">
        <v>5906</v>
      </c>
      <c r="D9" s="51">
        <v>33018</v>
      </c>
      <c r="E9" s="51">
        <v>2123</v>
      </c>
      <c r="F9" s="51">
        <v>2123</v>
      </c>
      <c r="G9" s="51">
        <v>112062</v>
      </c>
      <c r="H9" s="51">
        <v>49178</v>
      </c>
      <c r="I9" s="52">
        <f>SUM(A9:H9)</f>
        <v>446412</v>
      </c>
    </row>
    <row r="12" spans="1:13" ht="15.75" x14ac:dyDescent="0.25">
      <c r="D12" s="48" t="s">
        <v>118</v>
      </c>
    </row>
    <row r="13" spans="1:13" ht="15.75" x14ac:dyDescent="0.25">
      <c r="A13" s="49" t="s">
        <v>76</v>
      </c>
      <c r="B13" s="49" t="s">
        <v>77</v>
      </c>
      <c r="C13" s="49" t="s">
        <v>78</v>
      </c>
      <c r="D13" s="49" t="s">
        <v>79</v>
      </c>
      <c r="E13" s="49" t="s">
        <v>80</v>
      </c>
      <c r="F13" s="49" t="s">
        <v>81</v>
      </c>
      <c r="G13" s="49" t="s">
        <v>82</v>
      </c>
      <c r="H13" s="49" t="s">
        <v>83</v>
      </c>
      <c r="I13" s="49" t="s">
        <v>85</v>
      </c>
    </row>
    <row r="14" spans="1:13" x14ac:dyDescent="0.25">
      <c r="A14" s="51">
        <v>239879</v>
      </c>
      <c r="B14" s="51">
        <v>2123</v>
      </c>
      <c r="C14" s="51">
        <v>5906</v>
      </c>
      <c r="D14" s="51">
        <v>33018</v>
      </c>
      <c r="E14" s="51">
        <v>2123</v>
      </c>
      <c r="F14" s="51">
        <v>2123</v>
      </c>
      <c r="G14" s="51">
        <v>112062</v>
      </c>
      <c r="H14" s="51">
        <v>49178</v>
      </c>
      <c r="I14" s="52">
        <f>SUM(A14:H14)</f>
        <v>446412</v>
      </c>
    </row>
    <row r="17" spans="1:12" ht="15.75" x14ac:dyDescent="0.25">
      <c r="D17" s="48" t="s">
        <v>119</v>
      </c>
    </row>
    <row r="18" spans="1:12" ht="15.75" x14ac:dyDescent="0.25">
      <c r="A18" s="49" t="s">
        <v>76</v>
      </c>
      <c r="B18" s="49" t="s">
        <v>77</v>
      </c>
      <c r="C18" s="49" t="s">
        <v>78</v>
      </c>
      <c r="D18" s="49" t="s">
        <v>79</v>
      </c>
      <c r="E18" s="49" t="s">
        <v>80</v>
      </c>
      <c r="F18" s="49" t="s">
        <v>81</v>
      </c>
      <c r="G18" s="49" t="s">
        <v>82</v>
      </c>
      <c r="H18" s="49" t="s">
        <v>83</v>
      </c>
      <c r="I18" s="49" t="s">
        <v>84</v>
      </c>
      <c r="J18" s="49" t="s">
        <v>85</v>
      </c>
    </row>
    <row r="19" spans="1:12" x14ac:dyDescent="0.25">
      <c r="A19" s="51">
        <v>239879</v>
      </c>
      <c r="B19" s="51">
        <v>2123</v>
      </c>
      <c r="C19" s="51">
        <v>5906</v>
      </c>
      <c r="D19" s="51">
        <v>33018</v>
      </c>
      <c r="E19" s="51">
        <v>2123</v>
      </c>
      <c r="F19" s="51">
        <v>2123</v>
      </c>
      <c r="G19" s="51">
        <v>0</v>
      </c>
      <c r="H19" s="51">
        <v>49178</v>
      </c>
      <c r="I19" s="51">
        <v>20385</v>
      </c>
      <c r="J19" s="52">
        <f>SUM(A19:I19)</f>
        <v>354735</v>
      </c>
    </row>
    <row r="21" spans="1:12" x14ac:dyDescent="0.25">
      <c r="H21" s="107"/>
      <c r="I21" s="107"/>
      <c r="J21" s="107"/>
      <c r="K21" s="107"/>
      <c r="L21" s="107"/>
    </row>
    <row r="22" spans="1:12" ht="15.75" x14ac:dyDescent="0.25">
      <c r="D22" s="48" t="s">
        <v>124</v>
      </c>
    </row>
    <row r="23" spans="1:12" ht="15.75" x14ac:dyDescent="0.25">
      <c r="A23" s="49" t="s">
        <v>76</v>
      </c>
      <c r="B23" s="49" t="s">
        <v>77</v>
      </c>
      <c r="C23" s="49" t="s">
        <v>78</v>
      </c>
      <c r="D23" s="49" t="s">
        <v>79</v>
      </c>
      <c r="E23" s="49" t="s">
        <v>80</v>
      </c>
      <c r="F23" s="49" t="s">
        <v>81</v>
      </c>
      <c r="G23" s="49" t="s">
        <v>82</v>
      </c>
      <c r="H23" s="49" t="s">
        <v>83</v>
      </c>
      <c r="I23" s="49" t="s">
        <v>84</v>
      </c>
      <c r="J23" s="49" t="s">
        <v>85</v>
      </c>
    </row>
    <row r="24" spans="1:12" x14ac:dyDescent="0.25">
      <c r="A24" s="51">
        <v>239879</v>
      </c>
      <c r="B24" s="51">
        <v>2123</v>
      </c>
      <c r="C24" s="51">
        <v>5906</v>
      </c>
      <c r="D24" s="51">
        <v>33018</v>
      </c>
      <c r="E24" s="51">
        <v>2123</v>
      </c>
      <c r="F24" s="51">
        <v>2123</v>
      </c>
      <c r="G24" s="51">
        <v>55782</v>
      </c>
      <c r="H24" s="51">
        <v>2123</v>
      </c>
      <c r="I24" s="51">
        <v>0</v>
      </c>
      <c r="J24" s="52">
        <f>SUM(A24:I24)</f>
        <v>343077</v>
      </c>
    </row>
    <row r="27" spans="1:12" ht="15.75" x14ac:dyDescent="0.25">
      <c r="D27" s="48" t="s">
        <v>75</v>
      </c>
    </row>
    <row r="28" spans="1:12" ht="15.75" x14ac:dyDescent="0.25">
      <c r="A28" s="49" t="s">
        <v>76</v>
      </c>
      <c r="B28" s="49" t="s">
        <v>77</v>
      </c>
      <c r="C28" s="49" t="s">
        <v>78</v>
      </c>
      <c r="D28" s="49" t="s">
        <v>79</v>
      </c>
      <c r="E28" s="49" t="s">
        <v>80</v>
      </c>
      <c r="F28" s="49" t="s">
        <v>81</v>
      </c>
      <c r="G28" s="49" t="s">
        <v>82</v>
      </c>
      <c r="H28" s="49" t="s">
        <v>83</v>
      </c>
      <c r="I28" s="49" t="s">
        <v>84</v>
      </c>
      <c r="J28" s="49" t="s">
        <v>85</v>
      </c>
    </row>
    <row r="29" spans="1:12" x14ac:dyDescent="0.25">
      <c r="A29" s="50">
        <v>239879</v>
      </c>
      <c r="B29" s="50">
        <v>2123</v>
      </c>
      <c r="C29" s="50">
        <v>5906</v>
      </c>
      <c r="D29" s="50">
        <v>33018</v>
      </c>
      <c r="E29" s="50">
        <v>2123</v>
      </c>
      <c r="F29" s="50">
        <v>2123</v>
      </c>
      <c r="G29" s="50">
        <v>16143</v>
      </c>
      <c r="H29" s="98">
        <v>2123</v>
      </c>
      <c r="I29" s="51">
        <v>0</v>
      </c>
      <c r="J29" s="52">
        <f>SUM(A29:I29)</f>
        <v>303438</v>
      </c>
    </row>
    <row r="30" spans="1:12" x14ac:dyDescent="0.25">
      <c r="A30" s="53">
        <v>45590</v>
      </c>
      <c r="B30" s="53">
        <v>45590</v>
      </c>
      <c r="C30" s="53">
        <v>45590</v>
      </c>
      <c r="D30" s="53">
        <v>45590</v>
      </c>
      <c r="E30" s="53">
        <v>45590</v>
      </c>
      <c r="F30" s="53">
        <v>45590</v>
      </c>
      <c r="G30" s="53">
        <v>45590</v>
      </c>
      <c r="H30" s="99" t="s">
        <v>137</v>
      </c>
      <c r="J30" s="54"/>
    </row>
    <row r="31" spans="1:12" x14ac:dyDescent="0.25">
      <c r="A31" t="s">
        <v>86</v>
      </c>
      <c r="B31" t="s">
        <v>86</v>
      </c>
      <c r="C31" t="s">
        <v>86</v>
      </c>
      <c r="D31" t="s">
        <v>86</v>
      </c>
      <c r="E31" t="s">
        <v>86</v>
      </c>
      <c r="F31" t="s">
        <v>86</v>
      </c>
      <c r="G31" t="s">
        <v>86</v>
      </c>
      <c r="H31" s="22" t="s">
        <v>86</v>
      </c>
    </row>
    <row r="33" spans="1:14" x14ac:dyDescent="0.25">
      <c r="A33" s="100" t="s">
        <v>156</v>
      </c>
      <c r="B33" s="101"/>
      <c r="H33" s="125" t="s">
        <v>87</v>
      </c>
      <c r="I33" s="126"/>
      <c r="J33" s="127"/>
    </row>
    <row r="34" spans="1:14" x14ac:dyDescent="0.25">
      <c r="A34" s="102" t="s">
        <v>138</v>
      </c>
      <c r="B34" s="103" t="s">
        <v>139</v>
      </c>
      <c r="H34" s="128" t="s">
        <v>88</v>
      </c>
      <c r="I34" s="69"/>
      <c r="J34" s="129"/>
    </row>
    <row r="35" spans="1:14" x14ac:dyDescent="0.25">
      <c r="A35" s="102" t="s">
        <v>150</v>
      </c>
      <c r="B35" s="103"/>
      <c r="H35" s="128" t="s">
        <v>149</v>
      </c>
      <c r="I35" s="69"/>
      <c r="J35" s="129"/>
    </row>
    <row r="36" spans="1:14" x14ac:dyDescent="0.25">
      <c r="A36" s="104" t="s">
        <v>89</v>
      </c>
      <c r="B36" s="105"/>
      <c r="H36" s="128" t="s">
        <v>90</v>
      </c>
      <c r="I36" s="69"/>
      <c r="J36" s="129"/>
    </row>
    <row r="37" spans="1:14" x14ac:dyDescent="0.25">
      <c r="H37" s="108" t="s">
        <v>144</v>
      </c>
      <c r="I37" s="130"/>
      <c r="J37" s="109"/>
    </row>
    <row r="38" spans="1:14" x14ac:dyDescent="0.25">
      <c r="A38" s="100" t="s">
        <v>140</v>
      </c>
      <c r="B38" s="101"/>
      <c r="H38" s="108" t="s">
        <v>157</v>
      </c>
      <c r="I38" s="130"/>
      <c r="J38" s="109"/>
    </row>
    <row r="39" spans="1:14" x14ac:dyDescent="0.25">
      <c r="A39" s="102" t="s">
        <v>135</v>
      </c>
      <c r="B39" s="103" t="s">
        <v>141</v>
      </c>
      <c r="H39" s="108" t="s">
        <v>158</v>
      </c>
      <c r="I39" s="130"/>
      <c r="J39" s="109"/>
    </row>
    <row r="40" spans="1:14" x14ac:dyDescent="0.25">
      <c r="A40" s="102" t="s">
        <v>151</v>
      </c>
      <c r="B40" s="103"/>
      <c r="H40" s="104"/>
      <c r="I40" s="131"/>
      <c r="J40" s="105"/>
    </row>
    <row r="41" spans="1:14" x14ac:dyDescent="0.25">
      <c r="A41" s="104" t="s">
        <v>136</v>
      </c>
      <c r="B41" s="105"/>
      <c r="G41" s="54"/>
    </row>
    <row r="43" spans="1:14" ht="15.75" thickBot="1" x14ac:dyDescent="0.3"/>
    <row r="44" spans="1:14" ht="15.75" x14ac:dyDescent="0.25">
      <c r="A44" s="195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7"/>
      <c r="N44" s="49" t="s">
        <v>12</v>
      </c>
    </row>
    <row r="45" spans="1:14" ht="15.75" x14ac:dyDescent="0.25">
      <c r="A45" s="198"/>
      <c r="B45" s="6"/>
      <c r="C45" s="6"/>
      <c r="D45" s="48" t="s">
        <v>145</v>
      </c>
      <c r="E45" s="6"/>
      <c r="F45" s="6"/>
      <c r="G45" s="6"/>
      <c r="H45" s="221" t="s">
        <v>331</v>
      </c>
      <c r="I45" s="6"/>
      <c r="J45" s="6"/>
      <c r="K45" s="6"/>
      <c r="L45" s="199"/>
      <c r="N45" s="41">
        <v>45618</v>
      </c>
    </row>
    <row r="46" spans="1:14" ht="15.75" x14ac:dyDescent="0.25">
      <c r="A46" s="200" t="s">
        <v>76</v>
      </c>
      <c r="B46" s="49" t="s">
        <v>77</v>
      </c>
      <c r="C46" s="49" t="s">
        <v>78</v>
      </c>
      <c r="D46" s="49" t="s">
        <v>79</v>
      </c>
      <c r="E46" s="49" t="s">
        <v>80</v>
      </c>
      <c r="F46" s="49" t="s">
        <v>81</v>
      </c>
      <c r="G46" s="49" t="s">
        <v>82</v>
      </c>
      <c r="H46" s="49" t="s">
        <v>83</v>
      </c>
      <c r="I46" s="49" t="s">
        <v>84</v>
      </c>
      <c r="J46" s="49" t="s">
        <v>85</v>
      </c>
      <c r="K46" s="6"/>
      <c r="L46" s="199"/>
    </row>
    <row r="47" spans="1:14" x14ac:dyDescent="0.25">
      <c r="A47" s="201">
        <v>239879</v>
      </c>
      <c r="B47" s="50">
        <v>2123</v>
      </c>
      <c r="C47" s="50">
        <v>5906</v>
      </c>
      <c r="D47" s="50">
        <v>33008</v>
      </c>
      <c r="E47" s="50">
        <v>2123</v>
      </c>
      <c r="F47" s="50">
        <v>2123</v>
      </c>
      <c r="G47" s="50">
        <v>55782</v>
      </c>
      <c r="H47" s="50">
        <v>2123</v>
      </c>
      <c r="I47" s="51">
        <v>5096</v>
      </c>
      <c r="J47" s="52">
        <f>SUM(A47:I47)</f>
        <v>348163</v>
      </c>
      <c r="K47" s="6"/>
      <c r="L47" s="199"/>
    </row>
    <row r="48" spans="1:14" x14ac:dyDescent="0.25">
      <c r="A48" s="202" t="s">
        <v>434</v>
      </c>
      <c r="B48" s="202" t="s">
        <v>434</v>
      </c>
      <c r="C48" s="202" t="s">
        <v>434</v>
      </c>
      <c r="D48" s="202" t="s">
        <v>434</v>
      </c>
      <c r="E48" s="202" t="s">
        <v>434</v>
      </c>
      <c r="F48" s="202" t="s">
        <v>434</v>
      </c>
      <c r="G48" s="202" t="s">
        <v>434</v>
      </c>
      <c r="H48" s="202" t="s">
        <v>434</v>
      </c>
      <c r="I48" s="202" t="s">
        <v>434</v>
      </c>
      <c r="J48" s="204"/>
      <c r="K48" s="6"/>
      <c r="L48" s="199"/>
    </row>
    <row r="49" spans="1:12" x14ac:dyDescent="0.25">
      <c r="A49" s="285" t="s">
        <v>156</v>
      </c>
      <c r="B49" s="286"/>
      <c r="C49" s="6"/>
      <c r="D49" s="6"/>
      <c r="E49" s="6"/>
      <c r="F49" s="6"/>
      <c r="G49" s="6"/>
      <c r="H49" s="132" t="s">
        <v>87</v>
      </c>
      <c r="I49" s="133"/>
      <c r="J49" s="6"/>
      <c r="K49" s="6"/>
      <c r="L49" s="199"/>
    </row>
    <row r="50" spans="1:12" x14ac:dyDescent="0.25">
      <c r="A50" s="287" t="s">
        <v>138</v>
      </c>
      <c r="B50" s="218" t="s">
        <v>327</v>
      </c>
      <c r="C50" s="6"/>
      <c r="D50" s="6"/>
      <c r="E50" s="6"/>
      <c r="F50" s="6"/>
      <c r="G50" s="6"/>
      <c r="H50" s="134" t="s">
        <v>88</v>
      </c>
      <c r="I50" s="135"/>
      <c r="J50" s="6"/>
      <c r="K50" s="6"/>
      <c r="L50" s="199"/>
    </row>
    <row r="51" spans="1:12" x14ac:dyDescent="0.25">
      <c r="A51" s="287" t="s">
        <v>146</v>
      </c>
      <c r="B51" s="218" t="s">
        <v>331</v>
      </c>
      <c r="C51" s="6"/>
      <c r="D51" s="6"/>
      <c r="E51" s="6"/>
      <c r="F51" s="6"/>
      <c r="G51" s="6"/>
      <c r="H51" s="134" t="s">
        <v>147</v>
      </c>
      <c r="I51" s="135"/>
      <c r="J51" s="6"/>
      <c r="K51" s="6"/>
      <c r="L51" s="199"/>
    </row>
    <row r="52" spans="1:12" x14ac:dyDescent="0.25">
      <c r="A52" s="288" t="s">
        <v>159</v>
      </c>
      <c r="B52" s="289"/>
      <c r="C52" s="6"/>
      <c r="D52" s="6"/>
      <c r="E52" s="6"/>
      <c r="F52" s="6"/>
      <c r="G52" s="6"/>
      <c r="H52" s="134" t="s">
        <v>325</v>
      </c>
      <c r="I52" s="135"/>
      <c r="J52" s="6"/>
      <c r="K52" s="6"/>
      <c r="L52" s="199"/>
    </row>
    <row r="53" spans="1:12" x14ac:dyDescent="0.25">
      <c r="A53" s="198"/>
      <c r="B53" s="6"/>
      <c r="C53" s="6"/>
      <c r="D53" s="6"/>
      <c r="E53" s="6"/>
      <c r="F53" s="6"/>
      <c r="G53" s="6"/>
      <c r="H53" s="136"/>
      <c r="I53" s="137"/>
      <c r="J53" s="6"/>
      <c r="K53" s="6"/>
      <c r="L53" s="199"/>
    </row>
    <row r="54" spans="1:12" x14ac:dyDescent="0.25">
      <c r="A54" s="198"/>
      <c r="B54" s="6"/>
      <c r="C54" s="6"/>
      <c r="D54" s="6"/>
      <c r="E54" s="6"/>
      <c r="F54" s="6"/>
      <c r="G54" s="6"/>
      <c r="H54" s="6"/>
      <c r="I54" s="6"/>
      <c r="J54" s="6"/>
      <c r="K54" s="6"/>
      <c r="L54" s="199"/>
    </row>
    <row r="55" spans="1:12" x14ac:dyDescent="0.25">
      <c r="A55" s="209" t="s">
        <v>140</v>
      </c>
      <c r="B55" s="210"/>
      <c r="C55" s="6"/>
      <c r="D55" s="6"/>
      <c r="E55" s="6"/>
      <c r="F55" s="6"/>
      <c r="G55" s="6"/>
      <c r="H55" s="6"/>
      <c r="I55" s="6"/>
      <c r="J55" s="6"/>
      <c r="K55" s="6"/>
      <c r="L55" s="199"/>
    </row>
    <row r="56" spans="1:12" x14ac:dyDescent="0.25">
      <c r="A56" s="211" t="s">
        <v>135</v>
      </c>
      <c r="B56" s="212" t="s">
        <v>330</v>
      </c>
      <c r="C56" s="6"/>
      <c r="D56" s="6"/>
      <c r="E56" s="6"/>
      <c r="F56" s="6"/>
      <c r="G56" s="6"/>
      <c r="H56" s="6"/>
      <c r="I56" s="6"/>
      <c r="J56" s="6"/>
      <c r="K56" s="6"/>
      <c r="L56" s="199"/>
    </row>
    <row r="57" spans="1:12" x14ac:dyDescent="0.25">
      <c r="A57" s="211" t="s">
        <v>148</v>
      </c>
      <c r="B57" s="212" t="s">
        <v>331</v>
      </c>
      <c r="C57" s="6"/>
      <c r="D57" s="6"/>
      <c r="E57" s="6"/>
      <c r="F57" s="6"/>
      <c r="G57" s="6"/>
      <c r="H57" s="6"/>
      <c r="I57" s="6"/>
      <c r="J57" s="6"/>
      <c r="K57" s="6"/>
      <c r="L57" s="199"/>
    </row>
    <row r="58" spans="1:12" x14ac:dyDescent="0.25">
      <c r="A58" s="213" t="s">
        <v>160</v>
      </c>
      <c r="B58" s="214"/>
      <c r="C58" s="6"/>
      <c r="D58" s="6"/>
      <c r="E58" s="6"/>
      <c r="F58" s="203">
        <v>45986</v>
      </c>
      <c r="G58" s="6" t="s">
        <v>332</v>
      </c>
      <c r="H58" s="199"/>
      <c r="I58" s="222" t="s">
        <v>88</v>
      </c>
    </row>
    <row r="59" spans="1:12" x14ac:dyDescent="0.25">
      <c r="A59" s="198"/>
      <c r="B59" s="6"/>
      <c r="C59" s="6"/>
      <c r="D59" s="6"/>
      <c r="E59" s="6"/>
      <c r="F59" s="203">
        <v>45986</v>
      </c>
      <c r="G59" s="6" t="s">
        <v>333</v>
      </c>
      <c r="H59" s="6"/>
      <c r="I59" s="222" t="s">
        <v>334</v>
      </c>
      <c r="J59" s="6"/>
      <c r="K59" s="6"/>
      <c r="L59" s="199"/>
    </row>
    <row r="60" spans="1:12" x14ac:dyDescent="0.25">
      <c r="A60" s="198"/>
      <c r="B60" s="6"/>
      <c r="C60" s="6"/>
      <c r="D60" s="6"/>
      <c r="E60" s="6"/>
      <c r="F60" s="203">
        <v>45621</v>
      </c>
      <c r="G60" s="6" t="s">
        <v>335</v>
      </c>
      <c r="H60" s="6"/>
      <c r="I60" s="222" t="s">
        <v>336</v>
      </c>
      <c r="J60" s="6"/>
      <c r="K60" s="6"/>
      <c r="L60" s="199"/>
    </row>
    <row r="61" spans="1:12" x14ac:dyDescent="0.25">
      <c r="A61" s="215" t="s">
        <v>315</v>
      </c>
      <c r="B61" s="6"/>
      <c r="C61" s="6"/>
      <c r="D61" s="6"/>
      <c r="E61" s="6"/>
      <c r="F61" s="203">
        <v>45621</v>
      </c>
      <c r="G61" s="149" t="s">
        <v>337</v>
      </c>
      <c r="H61" s="6"/>
      <c r="I61" s="223" t="s">
        <v>334</v>
      </c>
      <c r="J61" s="6"/>
      <c r="K61" s="6"/>
      <c r="L61" s="199"/>
    </row>
    <row r="62" spans="1:12" x14ac:dyDescent="0.25">
      <c r="A62" s="216" t="s">
        <v>316</v>
      </c>
      <c r="B62" s="6"/>
      <c r="C62" s="6"/>
      <c r="D62" s="6"/>
      <c r="E62" s="6"/>
      <c r="F62" s="203">
        <v>45621</v>
      </c>
      <c r="G62" s="149" t="s">
        <v>338</v>
      </c>
      <c r="H62" s="6"/>
      <c r="I62" s="223" t="s">
        <v>339</v>
      </c>
      <c r="J62" s="6"/>
      <c r="K62" s="6"/>
      <c r="L62" s="199"/>
    </row>
    <row r="63" spans="1:12" x14ac:dyDescent="0.25">
      <c r="A63" s="216" t="s">
        <v>326</v>
      </c>
      <c r="B63" s="6"/>
      <c r="C63" s="6"/>
      <c r="D63" s="6"/>
      <c r="E63" s="6"/>
      <c r="F63" s="203">
        <v>45621</v>
      </c>
      <c r="G63" s="149" t="s">
        <v>340</v>
      </c>
      <c r="H63" s="6"/>
      <c r="I63" s="223" t="s">
        <v>341</v>
      </c>
      <c r="J63" s="6"/>
      <c r="K63" s="6"/>
      <c r="L63" s="199"/>
    </row>
    <row r="64" spans="1:12" x14ac:dyDescent="0.25">
      <c r="A64" s="217" t="s">
        <v>317</v>
      </c>
      <c r="B64" s="6"/>
      <c r="C64" s="6"/>
      <c r="D64" s="6"/>
      <c r="E64" s="6"/>
      <c r="F64" s="203">
        <v>45621</v>
      </c>
      <c r="G64" s="149" t="s">
        <v>342</v>
      </c>
      <c r="H64" s="6"/>
      <c r="I64" s="223" t="s">
        <v>343</v>
      </c>
      <c r="J64" s="6"/>
      <c r="K64" s="6"/>
      <c r="L64" s="199"/>
    </row>
    <row r="65" spans="1:12" x14ac:dyDescent="0.25">
      <c r="A65" s="198"/>
      <c r="B65" s="6"/>
      <c r="C65" s="6"/>
      <c r="D65" s="6"/>
      <c r="E65" s="6"/>
      <c r="F65" s="203">
        <v>45621</v>
      </c>
      <c r="G65" s="149" t="s">
        <v>344</v>
      </c>
      <c r="H65" s="6"/>
      <c r="I65" s="223" t="s">
        <v>345</v>
      </c>
      <c r="J65" s="6"/>
      <c r="K65" s="6"/>
      <c r="L65" s="199"/>
    </row>
    <row r="66" spans="1:12" x14ac:dyDescent="0.25">
      <c r="A66" s="198"/>
      <c r="B66" s="6"/>
      <c r="C66" s="6"/>
      <c r="D66" s="6"/>
      <c r="E66" s="6"/>
      <c r="F66" s="203">
        <v>45621</v>
      </c>
      <c r="G66" s="149" t="s">
        <v>346</v>
      </c>
      <c r="H66" s="6"/>
      <c r="I66" s="223" t="s">
        <v>334</v>
      </c>
      <c r="J66" s="6"/>
      <c r="K66" s="6"/>
      <c r="L66" s="199"/>
    </row>
    <row r="67" spans="1:12" x14ac:dyDescent="0.25">
      <c r="A67" s="198"/>
      <c r="B67" s="6"/>
      <c r="C67" s="6"/>
      <c r="D67" s="6"/>
      <c r="E67" s="6"/>
      <c r="F67" s="6"/>
      <c r="G67" s="6"/>
      <c r="H67" s="6" t="s">
        <v>347</v>
      </c>
      <c r="I67" s="8">
        <f>2123+55782+2123+5096+5906+33008+239879+2123+121774</f>
        <v>467814</v>
      </c>
      <c r="J67" s="6"/>
      <c r="K67" s="6"/>
      <c r="L67" s="199"/>
    </row>
    <row r="68" spans="1:12" x14ac:dyDescent="0.25">
      <c r="A68" s="198"/>
      <c r="B68" s="6"/>
      <c r="C68" s="6"/>
      <c r="D68" s="6"/>
      <c r="E68" s="6"/>
      <c r="F68" s="6"/>
      <c r="G68" s="6"/>
      <c r="H68" s="6"/>
      <c r="I68" s="6"/>
      <c r="J68" s="6"/>
      <c r="K68" s="6"/>
      <c r="L68" s="199"/>
    </row>
    <row r="69" spans="1:12" x14ac:dyDescent="0.25">
      <c r="A69" s="198"/>
      <c r="B69" s="6"/>
      <c r="C69" s="6"/>
      <c r="D69" s="6"/>
      <c r="E69" s="6"/>
      <c r="J69" s="6"/>
      <c r="K69" s="6"/>
      <c r="L69" s="199"/>
    </row>
    <row r="70" spans="1:12" x14ac:dyDescent="0.25">
      <c r="A70" s="198"/>
      <c r="B70" s="6"/>
      <c r="C70" s="6"/>
      <c r="D70" s="6"/>
      <c r="E70" s="6"/>
      <c r="F70" s="6"/>
      <c r="G70" s="6"/>
      <c r="H70" s="6"/>
      <c r="I70" s="6"/>
      <c r="J70" s="6"/>
      <c r="K70" s="6"/>
      <c r="L70" s="199"/>
    </row>
    <row r="71" spans="1:12" x14ac:dyDescent="0.25">
      <c r="A71" s="198"/>
      <c r="B71" s="6"/>
      <c r="C71" s="6"/>
      <c r="D71" s="6"/>
      <c r="E71" s="6"/>
      <c r="F71" s="6"/>
      <c r="G71" s="6"/>
      <c r="H71" s="6"/>
      <c r="I71" s="6"/>
      <c r="J71" s="6"/>
      <c r="K71" s="6"/>
      <c r="L71" s="199"/>
    </row>
    <row r="72" spans="1:12" x14ac:dyDescent="0.25">
      <c r="A72" s="198"/>
      <c r="B72" s="6"/>
      <c r="C72" s="6"/>
      <c r="D72" s="6"/>
      <c r="E72" s="6"/>
      <c r="F72" s="6"/>
      <c r="G72" s="6"/>
      <c r="H72" s="6"/>
      <c r="I72" s="6"/>
      <c r="J72" s="6"/>
      <c r="K72" s="6"/>
      <c r="L72" s="199"/>
    </row>
    <row r="73" spans="1:12" x14ac:dyDescent="0.25">
      <c r="A73" s="198"/>
      <c r="B73" s="6"/>
      <c r="C73" s="6"/>
      <c r="D73" s="6"/>
      <c r="E73" s="6"/>
      <c r="F73" s="6"/>
      <c r="G73" s="6"/>
      <c r="H73" s="6"/>
      <c r="I73" s="6"/>
      <c r="J73" s="6"/>
      <c r="K73" s="6"/>
      <c r="L73" s="199"/>
    </row>
    <row r="74" spans="1:12" x14ac:dyDescent="0.25">
      <c r="A74" s="198"/>
      <c r="B74" s="6"/>
      <c r="C74" s="6"/>
      <c r="D74" s="6"/>
      <c r="E74" s="6"/>
      <c r="F74" s="6"/>
      <c r="G74" s="6"/>
      <c r="H74" s="6"/>
      <c r="I74" s="6"/>
      <c r="J74" s="6"/>
      <c r="K74" s="6"/>
      <c r="L74" s="199"/>
    </row>
    <row r="75" spans="1:12" ht="15.75" thickBot="1" x14ac:dyDescent="0.3">
      <c r="A75" s="205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206"/>
    </row>
    <row r="76" spans="1:12" ht="15.75" thickBot="1" x14ac:dyDescent="0.3"/>
    <row r="77" spans="1:12" x14ac:dyDescent="0.25">
      <c r="A77" s="195"/>
      <c r="B77" s="196"/>
      <c r="C77" s="196"/>
      <c r="D77" s="196"/>
      <c r="E77" s="196"/>
      <c r="F77" s="196"/>
      <c r="G77" s="196"/>
      <c r="H77" s="196"/>
      <c r="I77" s="196"/>
      <c r="J77" s="196"/>
      <c r="K77" s="305" t="s">
        <v>436</v>
      </c>
      <c r="L77" s="306"/>
    </row>
    <row r="78" spans="1:12" ht="16.5" thickBot="1" x14ac:dyDescent="0.3">
      <c r="A78" s="198"/>
      <c r="B78" s="6"/>
      <c r="C78" s="6"/>
      <c r="D78" s="48" t="s">
        <v>358</v>
      </c>
      <c r="E78" s="6"/>
      <c r="F78" s="6"/>
      <c r="G78" s="6"/>
      <c r="H78" s="221" t="s">
        <v>331</v>
      </c>
      <c r="I78" s="6"/>
      <c r="J78" s="6"/>
      <c r="K78" s="307" t="s">
        <v>437</v>
      </c>
      <c r="L78" s="308"/>
    </row>
    <row r="79" spans="1:12" ht="15.75" x14ac:dyDescent="0.25">
      <c r="A79" s="200" t="s">
        <v>76</v>
      </c>
      <c r="B79" s="49" t="s">
        <v>77</v>
      </c>
      <c r="C79" s="49" t="s">
        <v>78</v>
      </c>
      <c r="D79" s="49" t="s">
        <v>79</v>
      </c>
      <c r="E79" s="49" t="s">
        <v>80</v>
      </c>
      <c r="F79" s="49" t="s">
        <v>81</v>
      </c>
      <c r="G79" s="49" t="s">
        <v>82</v>
      </c>
      <c r="H79" s="49" t="s">
        <v>83</v>
      </c>
      <c r="I79" s="49" t="s">
        <v>84</v>
      </c>
      <c r="J79" s="49" t="s">
        <v>85</v>
      </c>
      <c r="K79" s="6"/>
      <c r="L79" s="199"/>
    </row>
    <row r="80" spans="1:12" x14ac:dyDescent="0.25">
      <c r="A80" s="317">
        <v>239879</v>
      </c>
      <c r="B80" s="318">
        <v>2123</v>
      </c>
      <c r="C80" s="318">
        <v>5906</v>
      </c>
      <c r="D80" s="318">
        <v>33008</v>
      </c>
      <c r="E80" s="318">
        <v>2123</v>
      </c>
      <c r="F80" s="318">
        <v>2123</v>
      </c>
      <c r="G80" s="318">
        <v>55772</v>
      </c>
      <c r="H80" s="318">
        <v>2123</v>
      </c>
      <c r="I80" s="319">
        <v>2123</v>
      </c>
      <c r="J80" s="320">
        <f>SUM(A80:I80)</f>
        <v>345180</v>
      </c>
      <c r="K80" s="6"/>
      <c r="L80" s="199"/>
    </row>
    <row r="81" spans="1:12" x14ac:dyDescent="0.25">
      <c r="A81" s="315" t="s">
        <v>435</v>
      </c>
      <c r="B81" s="321" t="s">
        <v>435</v>
      </c>
      <c r="C81" s="321" t="s">
        <v>435</v>
      </c>
      <c r="D81" s="321" t="s">
        <v>435</v>
      </c>
      <c r="E81" s="321" t="s">
        <v>435</v>
      </c>
      <c r="F81" s="321" t="s">
        <v>435</v>
      </c>
      <c r="G81" s="321" t="s">
        <v>435</v>
      </c>
      <c r="H81" s="321" t="s">
        <v>435</v>
      </c>
      <c r="I81" s="321" t="s">
        <v>435</v>
      </c>
      <c r="J81" s="316"/>
      <c r="K81" s="6"/>
      <c r="L81" s="199"/>
    </row>
    <row r="82" spans="1:12" x14ac:dyDescent="0.25">
      <c r="J82" s="6"/>
      <c r="K82" s="6"/>
      <c r="L82" s="199"/>
    </row>
    <row r="83" spans="1:12" x14ac:dyDescent="0.25">
      <c r="J83" s="6"/>
      <c r="K83" s="6"/>
      <c r="L83" s="199"/>
    </row>
    <row r="84" spans="1:12" ht="15.75" thickBot="1" x14ac:dyDescent="0.3">
      <c r="J84" s="6"/>
      <c r="K84" s="6"/>
      <c r="L84" s="199"/>
    </row>
    <row r="85" spans="1:12" x14ac:dyDescent="0.25">
      <c r="A85" s="293" t="s">
        <v>156</v>
      </c>
      <c r="B85" s="294"/>
      <c r="C85" s="6"/>
      <c r="D85" s="6"/>
      <c r="E85" s="6"/>
      <c r="F85" s="6"/>
      <c r="G85" s="6"/>
      <c r="H85" s="293" t="s">
        <v>87</v>
      </c>
      <c r="I85" s="290"/>
      <c r="J85" s="6"/>
      <c r="K85" s="6"/>
      <c r="L85" s="199"/>
    </row>
    <row r="86" spans="1:12" x14ac:dyDescent="0.25">
      <c r="A86" s="287" t="s">
        <v>138</v>
      </c>
      <c r="B86" s="295"/>
      <c r="C86" s="6"/>
      <c r="D86" s="6"/>
      <c r="E86" s="6"/>
      <c r="F86" s="6"/>
      <c r="G86" s="6"/>
      <c r="H86" s="287" t="s">
        <v>88</v>
      </c>
      <c r="I86" s="291"/>
      <c r="J86" s="6"/>
      <c r="K86" s="6"/>
      <c r="L86" s="199"/>
    </row>
    <row r="87" spans="1:12" x14ac:dyDescent="0.25">
      <c r="A87" s="287" t="s">
        <v>146</v>
      </c>
      <c r="B87" s="295"/>
      <c r="C87" s="6"/>
      <c r="D87" s="6"/>
      <c r="E87" s="6"/>
      <c r="F87" s="6"/>
      <c r="G87" s="6"/>
      <c r="H87" s="287" t="s">
        <v>147</v>
      </c>
      <c r="I87" s="291"/>
      <c r="J87" s="6"/>
      <c r="K87" s="6"/>
      <c r="L87" s="199"/>
    </row>
    <row r="88" spans="1:12" ht="15.75" thickBot="1" x14ac:dyDescent="0.3">
      <c r="A88" s="296" t="s">
        <v>429</v>
      </c>
      <c r="B88" s="297"/>
      <c r="C88" s="6"/>
      <c r="D88" s="6"/>
      <c r="E88" s="6"/>
      <c r="F88" s="6"/>
      <c r="G88" s="6"/>
      <c r="H88" s="287" t="s">
        <v>432</v>
      </c>
      <c r="I88" s="291"/>
      <c r="J88" s="6"/>
      <c r="K88" s="6"/>
      <c r="L88" s="199"/>
    </row>
    <row r="89" spans="1:12" ht="15.75" thickBot="1" x14ac:dyDescent="0.3">
      <c r="A89" s="198"/>
      <c r="B89" s="6"/>
      <c r="C89" s="6"/>
      <c r="D89" s="6"/>
      <c r="E89" s="6"/>
      <c r="F89" s="6"/>
      <c r="G89" s="6"/>
      <c r="H89" s="296"/>
      <c r="I89" s="292"/>
      <c r="J89" s="6"/>
      <c r="K89" s="6"/>
      <c r="L89" s="199"/>
    </row>
    <row r="90" spans="1:12" ht="15.75" thickBot="1" x14ac:dyDescent="0.3">
      <c r="A90" s="198"/>
      <c r="B90" s="6"/>
      <c r="C90" s="6"/>
      <c r="D90" s="6"/>
      <c r="E90" s="6"/>
      <c r="F90" s="6"/>
      <c r="G90" s="6"/>
      <c r="H90" s="6"/>
      <c r="I90" s="6"/>
      <c r="J90" s="6"/>
      <c r="K90" s="6"/>
      <c r="L90" s="199"/>
    </row>
    <row r="91" spans="1:12" x14ac:dyDescent="0.25">
      <c r="A91" s="293" t="s">
        <v>140</v>
      </c>
      <c r="B91" s="290"/>
      <c r="C91" s="6"/>
      <c r="D91" s="6"/>
      <c r="E91" s="6"/>
      <c r="F91" s="6"/>
      <c r="G91" s="6"/>
      <c r="J91" s="222"/>
      <c r="L91" s="199"/>
    </row>
    <row r="92" spans="1:12" x14ac:dyDescent="0.25">
      <c r="A92" s="287" t="s">
        <v>135</v>
      </c>
      <c r="B92" s="291"/>
      <c r="C92" s="6"/>
      <c r="D92" s="6"/>
      <c r="E92" s="6"/>
      <c r="F92" s="6"/>
      <c r="G92" s="6"/>
      <c r="J92" s="222"/>
      <c r="K92" s="6"/>
      <c r="L92" s="199"/>
    </row>
    <row r="93" spans="1:12" x14ac:dyDescent="0.25">
      <c r="A93" s="287" t="s">
        <v>148</v>
      </c>
      <c r="B93" s="291"/>
      <c r="C93" s="6"/>
      <c r="D93" s="6"/>
      <c r="E93" s="6"/>
      <c r="F93" s="6"/>
      <c r="G93" s="6"/>
      <c r="H93" s="6"/>
      <c r="I93" s="6"/>
      <c r="J93" s="222"/>
      <c r="K93" s="6"/>
      <c r="L93" s="199"/>
    </row>
    <row r="94" spans="1:12" ht="15.75" thickBot="1" x14ac:dyDescent="0.3">
      <c r="A94" s="296" t="s">
        <v>433</v>
      </c>
      <c r="B94" s="292"/>
      <c r="C94" s="6"/>
      <c r="D94" s="6"/>
      <c r="E94" s="6"/>
      <c r="F94" s="203"/>
      <c r="G94" s="203"/>
      <c r="H94" s="6"/>
      <c r="I94" s="6"/>
      <c r="J94" s="223"/>
      <c r="K94" s="6"/>
      <c r="L94" s="199"/>
    </row>
    <row r="95" spans="1:12" x14ac:dyDescent="0.25">
      <c r="A95" s="198"/>
      <c r="B95" s="6"/>
      <c r="C95" s="6"/>
      <c r="D95" s="6"/>
      <c r="E95" s="6"/>
      <c r="F95" s="203"/>
      <c r="G95" s="203"/>
      <c r="H95" s="6"/>
      <c r="I95" s="6"/>
      <c r="J95" s="223"/>
      <c r="K95" s="6"/>
      <c r="L95" s="199"/>
    </row>
    <row r="96" spans="1:12" ht="15.75" thickBot="1" x14ac:dyDescent="0.3">
      <c r="A96" s="198"/>
      <c r="B96" s="6"/>
      <c r="C96" s="6"/>
      <c r="D96" s="6"/>
      <c r="E96" s="6"/>
      <c r="F96" s="203"/>
      <c r="G96" s="203"/>
      <c r="H96" s="6"/>
      <c r="I96" s="6"/>
      <c r="J96" s="223"/>
      <c r="K96" s="6"/>
      <c r="L96" s="199"/>
    </row>
    <row r="97" spans="1:12" x14ac:dyDescent="0.25">
      <c r="A97" s="298" t="s">
        <v>315</v>
      </c>
      <c r="B97" s="6"/>
      <c r="C97" s="6"/>
      <c r="D97" s="6"/>
      <c r="E97" s="6"/>
      <c r="F97" s="203"/>
      <c r="G97" s="203"/>
      <c r="H97" s="149"/>
      <c r="I97" s="6"/>
      <c r="J97" s="223"/>
      <c r="K97" s="6"/>
      <c r="L97" s="199"/>
    </row>
    <row r="98" spans="1:12" x14ac:dyDescent="0.25">
      <c r="A98" s="299" t="s">
        <v>316</v>
      </c>
      <c r="B98" s="6"/>
      <c r="C98" s="6"/>
      <c r="D98" s="6"/>
      <c r="E98" s="6"/>
      <c r="F98" s="203"/>
      <c r="G98" s="203"/>
      <c r="H98" s="149"/>
      <c r="I98" s="6"/>
      <c r="J98" s="223"/>
      <c r="K98" s="6"/>
      <c r="L98" s="199"/>
    </row>
    <row r="99" spans="1:12" x14ac:dyDescent="0.25">
      <c r="A99" s="302" t="s">
        <v>431</v>
      </c>
      <c r="B99" s="6"/>
      <c r="C99" s="6"/>
      <c r="D99" s="6"/>
      <c r="E99" s="6"/>
      <c r="F99" s="203"/>
      <c r="G99" s="203"/>
      <c r="H99" s="149"/>
      <c r="I99" s="6"/>
      <c r="J99" s="223"/>
      <c r="K99" s="6"/>
      <c r="L99" s="199"/>
    </row>
    <row r="100" spans="1:12" ht="15.75" thickBot="1" x14ac:dyDescent="0.3">
      <c r="A100" s="300" t="s">
        <v>430</v>
      </c>
      <c r="B100" s="6"/>
      <c r="C100" s="6"/>
      <c r="D100" s="6"/>
      <c r="E100" s="6"/>
      <c r="F100" s="203"/>
      <c r="G100" s="203"/>
      <c r="H100" s="149"/>
      <c r="I100" s="6"/>
      <c r="J100" s="8"/>
      <c r="K100" s="6"/>
      <c r="L100" s="199"/>
    </row>
    <row r="101" spans="1:12" ht="15.75" thickBot="1" x14ac:dyDescent="0.3">
      <c r="A101" s="205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206"/>
    </row>
    <row r="112" spans="1:12" ht="15.75" customHeight="1" x14ac:dyDescent="0.25"/>
    <row r="113" spans="1:15" s="42" customFormat="1" ht="15.75" thickBot="1" x14ac:dyDescent="0.3"/>
    <row r="115" spans="1:15" ht="15.75" thickBot="1" x14ac:dyDescent="0.3"/>
    <row r="116" spans="1:15" x14ac:dyDescent="0.25">
      <c r="A116" s="195"/>
      <c r="B116" s="196"/>
      <c r="C116" s="196"/>
      <c r="D116" s="196"/>
      <c r="E116" s="196"/>
      <c r="F116" s="196"/>
      <c r="G116" s="196"/>
      <c r="H116" s="196"/>
      <c r="I116" s="196"/>
      <c r="J116" s="196"/>
      <c r="K116" s="476"/>
      <c r="L116" s="473"/>
    </row>
    <row r="117" spans="1:15" ht="16.5" thickBot="1" x14ac:dyDescent="0.3">
      <c r="A117" s="198"/>
      <c r="B117" s="6"/>
      <c r="C117" s="6"/>
      <c r="D117" s="441" t="s">
        <v>523</v>
      </c>
      <c r="E117" s="6"/>
      <c r="F117" s="6"/>
      <c r="G117" s="6"/>
      <c r="H117" s="221" t="s">
        <v>331</v>
      </c>
      <c r="I117" s="6"/>
      <c r="J117" s="6"/>
      <c r="K117" s="475"/>
      <c r="L117" s="477"/>
    </row>
    <row r="118" spans="1:15" ht="21.75" thickBot="1" x14ac:dyDescent="0.4">
      <c r="A118" s="200" t="s">
        <v>76</v>
      </c>
      <c r="B118" s="49" t="s">
        <v>77</v>
      </c>
      <c r="C118" s="49" t="s">
        <v>78</v>
      </c>
      <c r="D118" s="49" t="s">
        <v>79</v>
      </c>
      <c r="E118" s="49" t="s">
        <v>80</v>
      </c>
      <c r="F118" s="49" t="s">
        <v>81</v>
      </c>
      <c r="G118" s="49" t="s">
        <v>82</v>
      </c>
      <c r="H118" s="49" t="s">
        <v>83</v>
      </c>
      <c r="I118" s="49" t="s">
        <v>84</v>
      </c>
      <c r="J118" s="474" t="s">
        <v>85</v>
      </c>
      <c r="K118" s="6"/>
      <c r="L118" s="199"/>
      <c r="M118" s="444" t="s">
        <v>525</v>
      </c>
      <c r="N118" s="445" t="s">
        <v>2</v>
      </c>
      <c r="O118" s="446" t="s">
        <v>3</v>
      </c>
    </row>
    <row r="119" spans="1:15" ht="21.75" thickBot="1" x14ac:dyDescent="0.4">
      <c r="A119" s="317">
        <v>239879</v>
      </c>
      <c r="B119" s="318">
        <v>2123</v>
      </c>
      <c r="C119" s="318">
        <v>5906</v>
      </c>
      <c r="D119" s="318">
        <v>33008</v>
      </c>
      <c r="E119" s="318">
        <v>2123</v>
      </c>
      <c r="F119" s="318">
        <v>2123</v>
      </c>
      <c r="G119" s="318">
        <v>55772</v>
      </c>
      <c r="H119" s="318">
        <v>2123</v>
      </c>
      <c r="I119" s="319">
        <v>2123</v>
      </c>
      <c r="J119" s="320">
        <f>SUM(A119:I119)</f>
        <v>345180</v>
      </c>
      <c r="K119" s="6"/>
      <c r="L119" s="199"/>
      <c r="M119" s="449" t="s">
        <v>84</v>
      </c>
      <c r="N119" s="451">
        <v>2123</v>
      </c>
      <c r="O119" s="452">
        <v>45684</v>
      </c>
    </row>
    <row r="120" spans="1:15" ht="21.75" thickBot="1" x14ac:dyDescent="0.4">
      <c r="A120" s="478" t="s">
        <v>524</v>
      </c>
      <c r="B120" s="321" t="s">
        <v>524</v>
      </c>
      <c r="C120" s="321" t="s">
        <v>524</v>
      </c>
      <c r="D120" s="321" t="s">
        <v>524</v>
      </c>
      <c r="E120" s="321" t="s">
        <v>524</v>
      </c>
      <c r="F120" s="321" t="s">
        <v>524</v>
      </c>
      <c r="G120" s="321" t="s">
        <v>524</v>
      </c>
      <c r="H120" s="321" t="s">
        <v>524</v>
      </c>
      <c r="I120" s="321" t="s">
        <v>524</v>
      </c>
      <c r="J120" s="316"/>
      <c r="K120" s="6"/>
      <c r="L120" s="199"/>
      <c r="M120" s="447" t="s">
        <v>79</v>
      </c>
      <c r="N120" s="451">
        <v>33008</v>
      </c>
      <c r="O120" s="453">
        <v>45684</v>
      </c>
    </row>
    <row r="121" spans="1:15" ht="21.75" thickBot="1" x14ac:dyDescent="0.4">
      <c r="A121" s="19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199"/>
      <c r="M121" s="447" t="s">
        <v>76</v>
      </c>
      <c r="N121" s="451">
        <v>239879</v>
      </c>
      <c r="O121" s="453">
        <v>45684</v>
      </c>
    </row>
    <row r="122" spans="1:15" ht="21.75" thickBot="1" x14ac:dyDescent="0.4">
      <c r="A122" s="19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199"/>
      <c r="M122" s="447" t="s">
        <v>78</v>
      </c>
      <c r="N122" s="451">
        <v>5906</v>
      </c>
      <c r="O122" s="453">
        <v>45684</v>
      </c>
    </row>
    <row r="123" spans="1:15" ht="21.75" thickBot="1" x14ac:dyDescent="0.4">
      <c r="A123" s="442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99"/>
      <c r="M123" s="447" t="s">
        <v>77</v>
      </c>
      <c r="N123" s="451">
        <v>2123</v>
      </c>
      <c r="O123" s="453">
        <v>45684</v>
      </c>
    </row>
    <row r="124" spans="1:15" ht="21.75" thickBot="1" x14ac:dyDescent="0.4">
      <c r="A124" s="459" t="s">
        <v>156</v>
      </c>
      <c r="B124" s="460"/>
      <c r="C124" s="149"/>
      <c r="D124" s="149"/>
      <c r="E124" s="149"/>
      <c r="F124" s="149"/>
      <c r="G124" s="149"/>
      <c r="H124" s="459" t="s">
        <v>87</v>
      </c>
      <c r="I124" s="471"/>
      <c r="J124" s="149"/>
      <c r="K124" s="149"/>
      <c r="L124" s="199"/>
      <c r="M124" s="447" t="s">
        <v>80</v>
      </c>
      <c r="N124" s="451">
        <v>2123</v>
      </c>
      <c r="O124" s="453">
        <v>45684</v>
      </c>
    </row>
    <row r="125" spans="1:15" ht="21.75" thickBot="1" x14ac:dyDescent="0.4">
      <c r="A125" s="462" t="s">
        <v>138</v>
      </c>
      <c r="B125" s="463"/>
      <c r="C125" s="149"/>
      <c r="D125" s="149"/>
      <c r="E125" s="149"/>
      <c r="F125" s="149"/>
      <c r="G125" s="149"/>
      <c r="H125" s="462" t="s">
        <v>88</v>
      </c>
      <c r="I125" s="470"/>
      <c r="J125" s="149"/>
      <c r="K125" s="149"/>
      <c r="L125" s="199"/>
      <c r="M125" s="447" t="s">
        <v>81</v>
      </c>
      <c r="N125" s="451">
        <v>2123</v>
      </c>
      <c r="O125" s="453">
        <v>45684</v>
      </c>
    </row>
    <row r="126" spans="1:15" ht="21.75" thickBot="1" x14ac:dyDescent="0.4">
      <c r="A126" s="462" t="s">
        <v>534</v>
      </c>
      <c r="B126" s="463"/>
      <c r="C126" s="149"/>
      <c r="D126" s="149"/>
      <c r="E126" s="149"/>
      <c r="F126" s="149"/>
      <c r="G126" s="149"/>
      <c r="H126" s="462" t="s">
        <v>543</v>
      </c>
      <c r="I126" s="470"/>
      <c r="J126" s="149"/>
      <c r="K126" s="149"/>
      <c r="L126" s="199"/>
      <c r="M126" s="450" t="s">
        <v>82</v>
      </c>
      <c r="N126" s="451">
        <v>55772</v>
      </c>
      <c r="O126" s="454">
        <v>45684</v>
      </c>
    </row>
    <row r="127" spans="1:15" ht="21.75" thickBot="1" x14ac:dyDescent="0.4">
      <c r="A127" s="465" t="s">
        <v>536</v>
      </c>
      <c r="B127" s="470"/>
      <c r="C127" s="149"/>
      <c r="D127" s="149"/>
      <c r="E127" s="149"/>
      <c r="F127" s="149"/>
      <c r="G127" s="149"/>
      <c r="H127" s="465" t="s">
        <v>541</v>
      </c>
      <c r="I127" s="470"/>
      <c r="J127" s="149"/>
      <c r="K127" s="149"/>
      <c r="L127" s="199"/>
      <c r="M127" s="448" t="s">
        <v>19</v>
      </c>
      <c r="N127" s="451">
        <f>SUM(N119:N126)</f>
        <v>343057</v>
      </c>
    </row>
    <row r="128" spans="1:15" ht="15.75" thickBot="1" x14ac:dyDescent="0.3">
      <c r="A128" s="468" t="s">
        <v>535</v>
      </c>
      <c r="B128" s="469"/>
      <c r="C128" s="149"/>
      <c r="D128" s="149"/>
      <c r="E128" s="149"/>
      <c r="F128" s="149"/>
      <c r="G128" s="149"/>
      <c r="H128" s="468" t="s">
        <v>542</v>
      </c>
      <c r="I128" s="472"/>
      <c r="J128" s="149"/>
      <c r="K128" s="149"/>
      <c r="L128" s="199"/>
    </row>
    <row r="129" spans="1:12" ht="15.75" thickBot="1" x14ac:dyDescent="0.3">
      <c r="A129" s="442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99"/>
    </row>
    <row r="130" spans="1:12" x14ac:dyDescent="0.25">
      <c r="A130" s="459" t="s">
        <v>140</v>
      </c>
      <c r="B130" s="471"/>
      <c r="C130" s="149"/>
      <c r="D130" s="149"/>
      <c r="E130" s="149"/>
      <c r="F130" s="149"/>
      <c r="G130" s="149"/>
      <c r="H130" s="149"/>
      <c r="I130" s="149"/>
      <c r="J130" s="223"/>
      <c r="K130" s="149"/>
      <c r="L130" s="199"/>
    </row>
    <row r="131" spans="1:12" x14ac:dyDescent="0.25">
      <c r="A131" s="462" t="s">
        <v>537</v>
      </c>
      <c r="B131" s="470"/>
      <c r="C131" s="149"/>
      <c r="D131" s="149"/>
      <c r="E131" s="149"/>
      <c r="F131" s="149"/>
      <c r="G131" s="149"/>
      <c r="H131" s="149"/>
      <c r="I131" s="149"/>
      <c r="J131" s="223"/>
      <c r="K131" s="149"/>
      <c r="L131" s="199"/>
    </row>
    <row r="132" spans="1:12" x14ac:dyDescent="0.25">
      <c r="A132" s="462" t="s">
        <v>538</v>
      </c>
      <c r="B132" s="470"/>
      <c r="C132" s="149"/>
      <c r="D132" s="149"/>
      <c r="E132" s="149"/>
      <c r="F132" s="149"/>
      <c r="G132" s="149"/>
      <c r="H132" s="149"/>
      <c r="I132" s="149"/>
      <c r="J132" s="223"/>
      <c r="K132" s="149"/>
      <c r="L132" s="199"/>
    </row>
    <row r="133" spans="1:12" ht="15.75" thickBot="1" x14ac:dyDescent="0.3">
      <c r="A133" s="465" t="s">
        <v>539</v>
      </c>
      <c r="B133" s="470"/>
      <c r="C133" s="149"/>
      <c r="D133" s="149"/>
      <c r="E133" s="149"/>
      <c r="F133" s="443"/>
      <c r="G133" s="443"/>
      <c r="H133" s="149"/>
      <c r="I133" s="149"/>
      <c r="J133" s="223"/>
      <c r="K133" s="149"/>
      <c r="L133" s="199"/>
    </row>
    <row r="134" spans="1:12" ht="15.75" thickBot="1" x14ac:dyDescent="0.3">
      <c r="A134" s="468" t="s">
        <v>540</v>
      </c>
      <c r="B134" s="472"/>
      <c r="C134" s="149"/>
      <c r="D134" s="149"/>
      <c r="E134" s="149"/>
      <c r="F134" s="309" t="s">
        <v>438</v>
      </c>
      <c r="G134" s="310"/>
      <c r="H134" s="310"/>
      <c r="I134" s="310"/>
      <c r="J134" s="480"/>
      <c r="K134" s="149"/>
      <c r="L134" s="199"/>
    </row>
    <row r="135" spans="1:12" ht="15.75" thickBot="1" x14ac:dyDescent="0.3">
      <c r="A135" s="442"/>
      <c r="B135" s="149"/>
      <c r="C135" s="149"/>
      <c r="D135" s="149"/>
      <c r="E135" s="149"/>
      <c r="F135" s="301" t="s">
        <v>439</v>
      </c>
      <c r="G135" s="67"/>
      <c r="H135" s="67"/>
      <c r="I135" s="67"/>
      <c r="J135" s="481"/>
      <c r="K135" s="149"/>
      <c r="L135" s="199"/>
    </row>
    <row r="136" spans="1:12" x14ac:dyDescent="0.25">
      <c r="A136" s="458" t="s">
        <v>315</v>
      </c>
      <c r="B136" s="459" t="s">
        <v>530</v>
      </c>
      <c r="C136" s="460"/>
      <c r="D136" s="149"/>
      <c r="E136" s="149"/>
      <c r="F136" s="301"/>
      <c r="G136" s="67"/>
      <c r="H136" s="67"/>
      <c r="I136" s="67"/>
      <c r="J136" s="481"/>
      <c r="K136" s="149"/>
      <c r="L136" s="199"/>
    </row>
    <row r="137" spans="1:12" x14ac:dyDescent="0.25">
      <c r="A137" s="461" t="s">
        <v>316</v>
      </c>
      <c r="B137" s="462" t="s">
        <v>531</v>
      </c>
      <c r="C137" s="463"/>
      <c r="D137" s="149"/>
      <c r="E137" s="149"/>
      <c r="F137" s="301" t="s">
        <v>440</v>
      </c>
      <c r="G137" s="67"/>
      <c r="H137" s="67"/>
      <c r="I137" s="67"/>
      <c r="J137" s="481"/>
      <c r="K137" s="149"/>
      <c r="L137" s="199"/>
    </row>
    <row r="138" spans="1:12" x14ac:dyDescent="0.25">
      <c r="A138" s="464" t="s">
        <v>533</v>
      </c>
      <c r="B138" s="465" t="s">
        <v>532</v>
      </c>
      <c r="C138" s="466"/>
      <c r="D138" s="149"/>
      <c r="E138" s="149"/>
      <c r="F138" s="301" t="s">
        <v>441</v>
      </c>
      <c r="G138" s="67"/>
      <c r="H138" s="67"/>
      <c r="I138" s="479" t="s">
        <v>444</v>
      </c>
      <c r="J138" s="481"/>
      <c r="K138" s="149"/>
      <c r="L138" s="199"/>
    </row>
    <row r="139" spans="1:12" ht="15.75" thickBot="1" x14ac:dyDescent="0.3">
      <c r="A139" s="467" t="s">
        <v>430</v>
      </c>
      <c r="B139" s="468" t="s">
        <v>529</v>
      </c>
      <c r="C139" s="469"/>
      <c r="D139" s="149"/>
      <c r="E139" s="149"/>
      <c r="F139" s="301" t="s">
        <v>442</v>
      </c>
      <c r="G139" s="67"/>
      <c r="H139" s="67"/>
      <c r="I139" s="479" t="s">
        <v>445</v>
      </c>
      <c r="J139" s="482"/>
      <c r="K139" s="149"/>
      <c r="L139" s="199"/>
    </row>
    <row r="140" spans="1:12" ht="15.75" thickBot="1" x14ac:dyDescent="0.3">
      <c r="A140" s="205"/>
      <c r="B140" s="42"/>
      <c r="C140" s="42"/>
      <c r="D140" s="42"/>
      <c r="E140" s="42"/>
      <c r="F140" s="312" t="s">
        <v>443</v>
      </c>
      <c r="G140" s="313"/>
      <c r="H140" s="313"/>
      <c r="I140" s="313"/>
      <c r="J140" s="206"/>
      <c r="K140" s="42"/>
      <c r="L140" s="206"/>
    </row>
    <row r="141" spans="1:12" ht="18.75" x14ac:dyDescent="0.3">
      <c r="G141" s="6"/>
      <c r="H141" s="314"/>
      <c r="I141" s="6"/>
      <c r="J141" s="6"/>
      <c r="K141" s="6"/>
      <c r="L141" s="6"/>
    </row>
    <row r="142" spans="1:12" ht="18.75" x14ac:dyDescent="0.3">
      <c r="G142" s="6"/>
      <c r="H142" s="314"/>
      <c r="I142" s="6"/>
      <c r="J142" s="6"/>
      <c r="K142" s="6"/>
      <c r="L142" s="6"/>
    </row>
    <row r="143" spans="1:12" ht="19.5" thickBot="1" x14ac:dyDescent="0.35">
      <c r="G143" s="6"/>
      <c r="H143" s="314"/>
      <c r="I143" s="6"/>
      <c r="J143" s="6"/>
      <c r="K143" s="6"/>
      <c r="L143" s="6"/>
    </row>
    <row r="144" spans="1:12" x14ac:dyDescent="0.25">
      <c r="A144" s="195"/>
      <c r="B144" s="196"/>
      <c r="C144" s="196"/>
      <c r="D144" s="196"/>
      <c r="E144" s="196"/>
      <c r="F144" s="196"/>
      <c r="G144" s="196"/>
      <c r="H144" s="196"/>
      <c r="I144" s="196"/>
      <c r="J144" s="196"/>
      <c r="K144" s="476"/>
      <c r="L144" s="473"/>
    </row>
    <row r="145" spans="1:17" ht="15.75" x14ac:dyDescent="0.25">
      <c r="A145" s="198"/>
      <c r="B145" s="6"/>
      <c r="C145" s="6"/>
      <c r="D145" s="441" t="s">
        <v>509</v>
      </c>
      <c r="E145" s="6"/>
      <c r="F145" s="6"/>
      <c r="G145" s="6"/>
      <c r="H145" s="221" t="s">
        <v>331</v>
      </c>
      <c r="I145" s="6"/>
      <c r="J145" s="6"/>
      <c r="K145" s="475"/>
      <c r="L145" s="477"/>
      <c r="M145" s="149"/>
      <c r="N145" s="149"/>
      <c r="O145" s="149"/>
      <c r="P145" s="149"/>
      <c r="Q145" s="149"/>
    </row>
    <row r="146" spans="1:17" ht="15.75" x14ac:dyDescent="0.25">
      <c r="A146" s="200" t="s">
        <v>76</v>
      </c>
      <c r="B146" s="49" t="s">
        <v>77</v>
      </c>
      <c r="C146" s="49" t="s">
        <v>78</v>
      </c>
      <c r="D146" s="49" t="s">
        <v>79</v>
      </c>
      <c r="E146" s="49" t="s">
        <v>80</v>
      </c>
      <c r="F146" s="49" t="s">
        <v>81</v>
      </c>
      <c r="G146" s="49" t="s">
        <v>82</v>
      </c>
      <c r="H146" s="49" t="s">
        <v>83</v>
      </c>
      <c r="I146" s="49" t="s">
        <v>84</v>
      </c>
      <c r="J146" s="474" t="s">
        <v>85</v>
      </c>
      <c r="K146" s="6"/>
      <c r="L146" s="199"/>
      <c r="M146" s="149"/>
      <c r="N146" s="149"/>
      <c r="O146" s="149"/>
      <c r="P146" s="149"/>
      <c r="Q146" s="149"/>
    </row>
    <row r="147" spans="1:17" x14ac:dyDescent="0.25">
      <c r="A147" s="582">
        <v>240789</v>
      </c>
      <c r="B147" s="581">
        <v>2230</v>
      </c>
      <c r="C147" s="581">
        <v>5906</v>
      </c>
      <c r="D147" s="581">
        <v>33388</v>
      </c>
      <c r="E147" s="581">
        <v>2230</v>
      </c>
      <c r="F147" s="581">
        <v>2230</v>
      </c>
      <c r="G147" s="581">
        <v>56502</v>
      </c>
      <c r="H147" s="581">
        <v>2230</v>
      </c>
      <c r="I147" s="583">
        <v>2230</v>
      </c>
      <c r="J147" s="320">
        <f>SUM(A147:I147)</f>
        <v>347735</v>
      </c>
      <c r="K147" s="6"/>
      <c r="L147" s="199"/>
      <c r="M147" s="149"/>
      <c r="N147" s="149"/>
      <c r="O147" s="149"/>
      <c r="P147" s="149"/>
      <c r="Q147" s="149"/>
    </row>
    <row r="148" spans="1:17" x14ac:dyDescent="0.25">
      <c r="A148" s="478" t="s">
        <v>601</v>
      </c>
      <c r="B148" s="478" t="s">
        <v>601</v>
      </c>
      <c r="C148" s="478" t="s">
        <v>601</v>
      </c>
      <c r="D148" s="478" t="s">
        <v>601</v>
      </c>
      <c r="E148" s="478" t="s">
        <v>601</v>
      </c>
      <c r="F148" s="478" t="s">
        <v>601</v>
      </c>
      <c r="G148" s="478" t="s">
        <v>601</v>
      </c>
      <c r="H148" s="478" t="s">
        <v>601</v>
      </c>
      <c r="I148" s="478" t="s">
        <v>601</v>
      </c>
      <c r="J148" s="316"/>
      <c r="K148" s="6"/>
      <c r="L148" s="199"/>
      <c r="M148" s="149"/>
      <c r="N148" s="149"/>
      <c r="O148" s="149"/>
      <c r="P148" s="149"/>
      <c r="Q148" s="149"/>
    </row>
    <row r="149" spans="1:17" x14ac:dyDescent="0.25">
      <c r="A149" s="19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199"/>
      <c r="M149" s="149"/>
      <c r="N149" s="149"/>
      <c r="O149" s="149"/>
      <c r="P149" s="149"/>
      <c r="Q149" s="149"/>
    </row>
    <row r="150" spans="1:17" x14ac:dyDescent="0.25">
      <c r="A150" s="19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199"/>
    </row>
    <row r="151" spans="1:17" ht="15.75" thickBot="1" x14ac:dyDescent="0.3">
      <c r="A151" s="442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99"/>
    </row>
    <row r="152" spans="1:17" x14ac:dyDescent="0.25">
      <c r="A152" s="293" t="s">
        <v>156</v>
      </c>
      <c r="B152" s="294"/>
      <c r="C152" s="149"/>
      <c r="D152" s="149"/>
      <c r="E152" s="149"/>
      <c r="F152" s="149"/>
      <c r="G152" s="149"/>
      <c r="H152" s="373" t="s">
        <v>87</v>
      </c>
      <c r="I152" s="391"/>
      <c r="J152" s="149"/>
      <c r="K152" s="149"/>
      <c r="L152" s="199"/>
    </row>
    <row r="153" spans="1:17" x14ac:dyDescent="0.25">
      <c r="A153" s="287" t="s">
        <v>138</v>
      </c>
      <c r="B153" s="295"/>
      <c r="C153" s="149"/>
      <c r="D153" s="149"/>
      <c r="E153" s="149"/>
      <c r="F153" s="149"/>
      <c r="G153" s="149"/>
      <c r="H153" s="375" t="s">
        <v>88</v>
      </c>
      <c r="I153" s="508"/>
      <c r="J153" s="149"/>
      <c r="K153" s="149"/>
      <c r="L153" s="199"/>
    </row>
    <row r="154" spans="1:17" x14ac:dyDescent="0.25">
      <c r="A154" s="287" t="s">
        <v>602</v>
      </c>
      <c r="B154" s="295"/>
      <c r="C154" s="149"/>
      <c r="D154" s="149"/>
      <c r="E154" s="149"/>
      <c r="F154" s="149"/>
      <c r="G154" s="149"/>
      <c r="H154" s="375" t="s">
        <v>604</v>
      </c>
      <c r="I154" s="508"/>
      <c r="J154" s="149"/>
      <c r="K154" s="149"/>
      <c r="L154" s="199"/>
    </row>
    <row r="155" spans="1:17" x14ac:dyDescent="0.25">
      <c r="A155" s="574" t="s">
        <v>710</v>
      </c>
      <c r="B155" s="291"/>
      <c r="C155" s="149"/>
      <c r="D155" s="149"/>
      <c r="E155" s="149"/>
      <c r="F155" s="149"/>
      <c r="G155" s="149"/>
      <c r="H155" s="507"/>
      <c r="I155" s="508"/>
      <c r="J155" s="149"/>
      <c r="K155" s="149"/>
      <c r="L155" s="199"/>
    </row>
    <row r="156" spans="1:17" ht="15.75" thickBot="1" x14ac:dyDescent="0.3">
      <c r="A156" s="296" t="s">
        <v>535</v>
      </c>
      <c r="B156" s="297"/>
      <c r="C156" s="149"/>
      <c r="D156" s="149"/>
      <c r="E156" s="149"/>
      <c r="F156" s="149"/>
      <c r="G156" s="149"/>
      <c r="H156" s="383" t="s">
        <v>542</v>
      </c>
      <c r="I156" s="509"/>
      <c r="J156" s="149"/>
      <c r="K156" s="149"/>
      <c r="L156" s="199"/>
    </row>
    <row r="157" spans="1:17" ht="15.75" thickBot="1" x14ac:dyDescent="0.3">
      <c r="A157" s="442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99"/>
    </row>
    <row r="158" spans="1:17" x14ac:dyDescent="0.25">
      <c r="A158" s="373" t="s">
        <v>140</v>
      </c>
      <c r="B158" s="391"/>
      <c r="C158" s="149"/>
      <c r="D158" s="149"/>
      <c r="E158" s="149"/>
      <c r="F158" s="149"/>
      <c r="G158" s="149"/>
      <c r="H158" s="149"/>
      <c r="I158" s="149"/>
      <c r="J158" s="223"/>
      <c r="K158" s="149"/>
      <c r="L158" s="199"/>
    </row>
    <row r="159" spans="1:17" x14ac:dyDescent="0.25">
      <c r="A159" s="375" t="s">
        <v>537</v>
      </c>
      <c r="B159" s="508"/>
      <c r="C159" s="149"/>
      <c r="D159" s="149"/>
      <c r="E159" s="149"/>
      <c r="F159" s="149"/>
      <c r="G159" s="149"/>
      <c r="H159" s="149"/>
      <c r="I159" s="149"/>
      <c r="J159" s="223"/>
      <c r="K159" s="149"/>
      <c r="L159" s="199"/>
    </row>
    <row r="160" spans="1:17" x14ac:dyDescent="0.25">
      <c r="A160" s="375" t="s">
        <v>603</v>
      </c>
      <c r="B160" s="508"/>
      <c r="C160" s="149"/>
      <c r="D160" s="149"/>
      <c r="E160" s="149"/>
      <c r="F160" s="149"/>
      <c r="G160" s="149"/>
      <c r="H160" s="149"/>
      <c r="I160" s="149"/>
      <c r="J160" s="223"/>
      <c r="K160" s="149"/>
      <c r="L160" s="199"/>
    </row>
    <row r="161" spans="1:12" ht="15.75" thickBot="1" x14ac:dyDescent="0.3">
      <c r="A161" s="507"/>
      <c r="B161" s="508"/>
      <c r="C161" s="149"/>
      <c r="D161" s="149"/>
      <c r="E161" s="149"/>
      <c r="F161" s="443"/>
      <c r="G161" s="443"/>
      <c r="H161" s="149"/>
      <c r="I161" s="149"/>
      <c r="J161" s="223"/>
      <c r="K161" s="149"/>
      <c r="L161" s="199"/>
    </row>
    <row r="162" spans="1:12" ht="15.75" thickBot="1" x14ac:dyDescent="0.3">
      <c r="A162" s="383" t="s">
        <v>540</v>
      </c>
      <c r="B162" s="509"/>
      <c r="C162" s="149"/>
      <c r="D162" s="149"/>
      <c r="E162" s="149"/>
      <c r="F162" s="309" t="s">
        <v>711</v>
      </c>
      <c r="G162" s="310"/>
      <c r="H162" s="310"/>
      <c r="I162" s="310"/>
      <c r="J162" s="480"/>
      <c r="K162" s="149"/>
      <c r="L162" s="199"/>
    </row>
    <row r="163" spans="1:12" ht="15.75" thickBot="1" x14ac:dyDescent="0.3">
      <c r="A163" s="442"/>
      <c r="B163" s="149"/>
      <c r="C163" s="149"/>
      <c r="D163" s="149"/>
      <c r="E163" s="149"/>
      <c r="F163" s="301" t="s">
        <v>439</v>
      </c>
      <c r="G163" s="67"/>
      <c r="H163" s="67"/>
      <c r="I163" s="67"/>
      <c r="J163" s="481"/>
      <c r="K163" s="149"/>
      <c r="L163" s="199"/>
    </row>
    <row r="164" spans="1:12" x14ac:dyDescent="0.25">
      <c r="A164" s="298" t="s">
        <v>315</v>
      </c>
      <c r="B164" s="511" t="s">
        <v>605</v>
      </c>
      <c r="C164" s="511"/>
      <c r="D164" s="149"/>
      <c r="E164" s="149"/>
      <c r="F164" s="301"/>
      <c r="G164" s="67"/>
      <c r="H164" s="67"/>
      <c r="I164" s="67"/>
      <c r="J164" s="481"/>
      <c r="K164" s="149"/>
      <c r="L164" s="199"/>
    </row>
    <row r="165" spans="1:12" x14ac:dyDescent="0.25">
      <c r="A165" s="299" t="s">
        <v>316</v>
      </c>
      <c r="B165" s="170"/>
      <c r="C165" s="170"/>
      <c r="D165" s="149"/>
      <c r="E165" s="149"/>
      <c r="F165" s="301" t="s">
        <v>712</v>
      </c>
      <c r="G165" s="67"/>
      <c r="H165" s="67"/>
      <c r="I165" s="67"/>
      <c r="J165" s="481"/>
      <c r="K165" s="149"/>
      <c r="L165" s="199"/>
    </row>
    <row r="166" spans="1:12" x14ac:dyDescent="0.25">
      <c r="A166" s="302" t="s">
        <v>789</v>
      </c>
      <c r="B166" s="510"/>
      <c r="C166" s="510"/>
      <c r="D166" s="149"/>
      <c r="E166" s="149"/>
      <c r="F166" s="301" t="s">
        <v>713</v>
      </c>
      <c r="G166" s="67"/>
      <c r="H166" s="67"/>
      <c r="I166" s="479" t="s">
        <v>714</v>
      </c>
      <c r="J166" s="481"/>
      <c r="K166" s="149"/>
      <c r="L166" s="199"/>
    </row>
    <row r="167" spans="1:12" ht="15.75" thickBot="1" x14ac:dyDescent="0.3">
      <c r="A167" s="300" t="s">
        <v>790</v>
      </c>
      <c r="B167" s="170"/>
      <c r="C167" s="170"/>
      <c r="D167" s="149"/>
      <c r="E167" s="149"/>
      <c r="F167" s="301" t="s">
        <v>442</v>
      </c>
      <c r="G167" s="67"/>
      <c r="H167" s="67"/>
      <c r="I167" s="479"/>
      <c r="J167" s="482"/>
      <c r="K167" s="149"/>
      <c r="L167" s="199"/>
    </row>
    <row r="168" spans="1:12" ht="15.75" thickBot="1" x14ac:dyDescent="0.3">
      <c r="A168" s="205"/>
      <c r="B168" s="42"/>
      <c r="C168" s="42"/>
      <c r="D168" s="42"/>
      <c r="E168" s="42"/>
      <c r="F168" s="312" t="s">
        <v>443</v>
      </c>
      <c r="G168" s="313"/>
      <c r="H168" s="313"/>
      <c r="I168" s="313"/>
      <c r="J168" s="206"/>
      <c r="K168" s="42"/>
      <c r="L168" s="206"/>
    </row>
    <row r="174" spans="1:12" ht="15.75" thickBot="1" x14ac:dyDescent="0.3"/>
    <row r="175" spans="1:12" x14ac:dyDescent="0.25">
      <c r="A175" s="195"/>
      <c r="B175" s="196"/>
      <c r="C175" s="196"/>
      <c r="D175" s="196"/>
      <c r="E175" s="196"/>
      <c r="F175" s="196"/>
      <c r="G175" s="196"/>
      <c r="H175" s="196"/>
      <c r="I175" s="196"/>
      <c r="J175" s="196"/>
      <c r="K175" s="476"/>
      <c r="L175" s="473"/>
    </row>
    <row r="176" spans="1:12" ht="15.75" x14ac:dyDescent="0.25">
      <c r="A176" s="198"/>
      <c r="B176" s="6"/>
      <c r="C176" s="6"/>
      <c r="D176" s="653" t="s">
        <v>799</v>
      </c>
      <c r="E176" s="6"/>
      <c r="F176" s="6"/>
      <c r="G176" s="6"/>
      <c r="H176" s="221" t="s">
        <v>331</v>
      </c>
      <c r="I176" s="6"/>
      <c r="J176" s="6"/>
      <c r="K176" s="475"/>
      <c r="L176" s="477"/>
    </row>
    <row r="177" spans="1:12" ht="15.75" x14ac:dyDescent="0.25">
      <c r="A177" s="200" t="s">
        <v>76</v>
      </c>
      <c r="B177" s="49" t="s">
        <v>77</v>
      </c>
      <c r="C177" s="49" t="s">
        <v>78</v>
      </c>
      <c r="D177" s="49" t="s">
        <v>79</v>
      </c>
      <c r="E177" s="49" t="s">
        <v>80</v>
      </c>
      <c r="F177" s="49" t="s">
        <v>81</v>
      </c>
      <c r="G177" s="49" t="s">
        <v>82</v>
      </c>
      <c r="H177" s="49" t="s">
        <v>83</v>
      </c>
      <c r="I177" s="49" t="s">
        <v>84</v>
      </c>
      <c r="J177" s="474" t="s">
        <v>85</v>
      </c>
      <c r="K177" s="6"/>
      <c r="L177" s="199"/>
    </row>
    <row r="178" spans="1:12" x14ac:dyDescent="0.25">
      <c r="A178" s="582">
        <v>240789</v>
      </c>
      <c r="B178" s="581">
        <v>2230</v>
      </c>
      <c r="C178" s="581">
        <v>5906</v>
      </c>
      <c r="D178" s="581">
        <v>41670</v>
      </c>
      <c r="E178" s="581">
        <v>2230</v>
      </c>
      <c r="F178" s="581">
        <v>41670</v>
      </c>
      <c r="G178" s="581">
        <v>56502</v>
      </c>
      <c r="H178" s="581">
        <v>2230</v>
      </c>
      <c r="I178" s="583">
        <v>2230</v>
      </c>
      <c r="J178" s="320">
        <f>SUM(A178:I178)</f>
        <v>395457</v>
      </c>
      <c r="K178" s="6"/>
      <c r="L178" s="199"/>
    </row>
    <row r="179" spans="1:12" x14ac:dyDescent="0.25">
      <c r="A179" s="755" t="s">
        <v>800</v>
      </c>
      <c r="B179" s="755" t="s">
        <v>800</v>
      </c>
      <c r="C179" s="755" t="s">
        <v>800</v>
      </c>
      <c r="D179" s="755" t="s">
        <v>800</v>
      </c>
      <c r="E179" s="755" t="s">
        <v>800</v>
      </c>
      <c r="F179" s="755" t="s">
        <v>800</v>
      </c>
      <c r="G179" s="755" t="s">
        <v>800</v>
      </c>
      <c r="H179" s="755" t="s">
        <v>800</v>
      </c>
      <c r="I179" s="755" t="s">
        <v>800</v>
      </c>
      <c r="J179" s="316"/>
      <c r="K179" s="6"/>
      <c r="L179" s="199"/>
    </row>
    <row r="180" spans="1:12" x14ac:dyDescent="0.25">
      <c r="A180" s="19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199"/>
    </row>
    <row r="181" spans="1:12" x14ac:dyDescent="0.25">
      <c r="A181" s="19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199"/>
    </row>
    <row r="182" spans="1:12" ht="15.75" thickBot="1" x14ac:dyDescent="0.3">
      <c r="A182" s="442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99"/>
    </row>
    <row r="183" spans="1:12" x14ac:dyDescent="0.25">
      <c r="A183" s="293" t="s">
        <v>156</v>
      </c>
      <c r="B183" s="294"/>
      <c r="C183" s="293" t="s">
        <v>87</v>
      </c>
      <c r="D183" s="290"/>
      <c r="E183" s="149"/>
      <c r="F183" s="149"/>
      <c r="G183" s="149"/>
      <c r="J183" s="149"/>
      <c r="K183" s="149"/>
      <c r="L183" s="199"/>
    </row>
    <row r="184" spans="1:12" x14ac:dyDescent="0.25">
      <c r="A184" s="287" t="s">
        <v>138</v>
      </c>
      <c r="B184" s="295"/>
      <c r="C184" s="287" t="s">
        <v>88</v>
      </c>
      <c r="D184" s="291"/>
      <c r="E184" s="149"/>
      <c r="F184" s="149"/>
      <c r="G184" s="149"/>
      <c r="J184" s="149"/>
      <c r="K184" s="149"/>
      <c r="L184" s="199"/>
    </row>
    <row r="185" spans="1:12" x14ac:dyDescent="0.25">
      <c r="A185" s="287" t="s">
        <v>801</v>
      </c>
      <c r="B185" s="295"/>
      <c r="C185" s="287" t="s">
        <v>802</v>
      </c>
      <c r="D185" s="291"/>
      <c r="E185" s="149"/>
      <c r="F185" s="149"/>
      <c r="G185" s="149"/>
      <c r="J185" s="149"/>
      <c r="K185" s="149"/>
      <c r="L185" s="199"/>
    </row>
    <row r="186" spans="1:12" x14ac:dyDescent="0.25">
      <c r="A186" s="574"/>
      <c r="B186" s="291"/>
      <c r="C186" s="574"/>
      <c r="D186" s="291"/>
      <c r="E186" s="149"/>
      <c r="F186" s="149"/>
      <c r="G186" s="149"/>
      <c r="J186" s="149"/>
      <c r="K186" s="149"/>
      <c r="L186" s="199"/>
    </row>
    <row r="187" spans="1:12" ht="15.75" thickBot="1" x14ac:dyDescent="0.3">
      <c r="A187" s="296" t="s">
        <v>803</v>
      </c>
      <c r="B187" s="297"/>
      <c r="C187" s="296" t="s">
        <v>805</v>
      </c>
      <c r="D187" s="292"/>
      <c r="E187" s="149"/>
      <c r="F187" s="149"/>
      <c r="G187" s="149"/>
      <c r="J187" s="149"/>
      <c r="K187" s="149"/>
      <c r="L187" s="199"/>
    </row>
    <row r="188" spans="1:12" ht="15.75" thickBot="1" x14ac:dyDescent="0.3">
      <c r="A188" s="442"/>
      <c r="B188" s="149"/>
      <c r="C188" s="149"/>
      <c r="D188" s="149"/>
      <c r="E188" s="149"/>
      <c r="F188" s="149"/>
      <c r="G188" s="149"/>
      <c r="J188" s="149"/>
      <c r="K188" s="149"/>
      <c r="L188" s="199"/>
    </row>
    <row r="189" spans="1:12" x14ac:dyDescent="0.25">
      <c r="A189" s="293" t="s">
        <v>140</v>
      </c>
      <c r="B189" s="290"/>
      <c r="C189" s="149"/>
      <c r="D189" s="293" t="s">
        <v>900</v>
      </c>
      <c r="E189" s="290"/>
      <c r="F189" s="149"/>
      <c r="G189" s="149"/>
      <c r="H189" s="149"/>
      <c r="I189" s="149"/>
      <c r="J189" s="223"/>
      <c r="K189" s="149"/>
      <c r="L189" s="199"/>
    </row>
    <row r="190" spans="1:12" x14ac:dyDescent="0.25">
      <c r="A190" s="287" t="s">
        <v>135</v>
      </c>
      <c r="B190" s="291"/>
      <c r="C190" s="149"/>
      <c r="D190" s="287" t="s">
        <v>901</v>
      </c>
      <c r="E190" s="291"/>
      <c r="F190" s="149"/>
      <c r="G190" s="149"/>
      <c r="H190" s="149"/>
      <c r="I190" s="149"/>
      <c r="J190" s="223"/>
      <c r="K190" s="149"/>
      <c r="L190" s="199"/>
    </row>
    <row r="191" spans="1:12" ht="15.75" thickBot="1" x14ac:dyDescent="0.3">
      <c r="A191" s="287" t="s">
        <v>804</v>
      </c>
      <c r="B191" s="291"/>
      <c r="C191" s="149"/>
      <c r="D191" s="296"/>
      <c r="E191" s="292"/>
      <c r="F191" s="149"/>
      <c r="G191" s="149"/>
      <c r="H191" s="149"/>
      <c r="I191" s="149"/>
      <c r="J191" s="223"/>
      <c r="K191" s="149"/>
      <c r="L191" s="199"/>
    </row>
    <row r="192" spans="1:12" x14ac:dyDescent="0.25">
      <c r="A192" s="574"/>
      <c r="B192" s="291"/>
      <c r="C192" s="149"/>
      <c r="D192" s="510"/>
      <c r="E192" s="149"/>
      <c r="F192" s="443"/>
      <c r="G192" s="443"/>
      <c r="H192" s="149"/>
      <c r="I192" s="149"/>
      <c r="J192" s="223"/>
      <c r="K192" s="149"/>
      <c r="L192" s="199"/>
    </row>
    <row r="193" spans="1:12" ht="15.75" thickBot="1" x14ac:dyDescent="0.3">
      <c r="A193" s="296" t="s">
        <v>805</v>
      </c>
      <c r="B193" s="292"/>
      <c r="C193" s="149"/>
      <c r="F193" s="170"/>
      <c r="G193" s="170"/>
      <c r="H193" s="170"/>
      <c r="I193" s="170"/>
      <c r="J193" s="223"/>
      <c r="K193" s="149"/>
      <c r="L193" s="199"/>
    </row>
    <row r="194" spans="1:12" ht="15.75" thickBot="1" x14ac:dyDescent="0.3">
      <c r="A194" s="442"/>
      <c r="B194" s="149"/>
      <c r="C194" s="149"/>
      <c r="D194" s="149"/>
      <c r="E194" s="149"/>
      <c r="F194" s="170"/>
      <c r="G194" s="170"/>
      <c r="H194" s="170"/>
      <c r="I194" s="170"/>
      <c r="J194" s="223"/>
      <c r="K194" s="149"/>
      <c r="L194" s="199"/>
    </row>
    <row r="195" spans="1:12" x14ac:dyDescent="0.25">
      <c r="A195" s="298" t="s">
        <v>888</v>
      </c>
      <c r="B195" s="511"/>
      <c r="C195" s="511"/>
      <c r="D195" s="149"/>
      <c r="E195" s="149"/>
      <c r="F195" s="170"/>
      <c r="G195" s="170"/>
      <c r="H195" s="170"/>
      <c r="I195" s="170"/>
      <c r="J195" s="223"/>
      <c r="K195" s="149"/>
      <c r="L195" s="199"/>
    </row>
    <row r="196" spans="1:12" x14ac:dyDescent="0.25">
      <c r="A196" s="299" t="s">
        <v>316</v>
      </c>
      <c r="B196" s="170"/>
      <c r="C196" s="170"/>
      <c r="D196" s="149"/>
      <c r="E196" s="149"/>
      <c r="F196" s="170"/>
      <c r="G196" s="170"/>
      <c r="H196" s="170"/>
      <c r="I196" s="170"/>
      <c r="J196" s="223"/>
      <c r="K196" s="149"/>
      <c r="L196" s="199"/>
    </row>
    <row r="197" spans="1:12" x14ac:dyDescent="0.25">
      <c r="A197" s="302" t="s">
        <v>801</v>
      </c>
      <c r="B197" s="510"/>
      <c r="C197" s="510"/>
      <c r="D197" s="149"/>
      <c r="E197" s="149"/>
      <c r="F197" s="170"/>
      <c r="G197" s="170"/>
      <c r="H197" s="170"/>
      <c r="I197" s="510"/>
      <c r="J197" s="223"/>
      <c r="K197" s="149"/>
      <c r="L197" s="199"/>
    </row>
    <row r="198" spans="1:12" ht="15.75" thickBot="1" x14ac:dyDescent="0.3">
      <c r="A198" s="300" t="s">
        <v>887</v>
      </c>
      <c r="B198" s="170"/>
      <c r="C198" s="170"/>
      <c r="D198" s="149"/>
      <c r="E198" s="149"/>
      <c r="F198" s="170"/>
      <c r="G198" s="170"/>
      <c r="H198" s="170"/>
      <c r="I198" s="510"/>
      <c r="J198" s="277"/>
      <c r="K198" s="149"/>
      <c r="L198" s="199"/>
    </row>
    <row r="199" spans="1:12" ht="15.75" thickBot="1" x14ac:dyDescent="0.3">
      <c r="A199" s="654"/>
      <c r="B199" s="513"/>
      <c r="C199" s="513"/>
      <c r="D199" s="513"/>
      <c r="E199" s="513"/>
      <c r="F199" s="387"/>
      <c r="G199" s="387"/>
      <c r="H199" s="387"/>
      <c r="I199" s="387"/>
      <c r="J199" s="513"/>
      <c r="K199" s="513"/>
      <c r="L199" s="206"/>
    </row>
    <row r="201" spans="1:12" ht="15.75" thickBot="1" x14ac:dyDescent="0.3"/>
    <row r="202" spans="1:12" x14ac:dyDescent="0.25">
      <c r="A202" s="195"/>
      <c r="B202" s="196"/>
      <c r="C202" s="196"/>
      <c r="D202" s="196"/>
      <c r="E202" s="196"/>
      <c r="F202" s="196"/>
      <c r="G202" s="196"/>
      <c r="H202" s="196"/>
      <c r="I202" s="196"/>
      <c r="J202" s="196"/>
      <c r="K202" s="476"/>
      <c r="L202" s="473"/>
    </row>
    <row r="203" spans="1:12" ht="15.75" x14ac:dyDescent="0.25">
      <c r="A203" s="198"/>
      <c r="B203" s="6"/>
      <c r="C203" s="6"/>
      <c r="D203" s="653" t="s">
        <v>909</v>
      </c>
      <c r="E203" s="6"/>
      <c r="F203" s="6"/>
      <c r="G203" s="6"/>
      <c r="H203" s="221" t="s">
        <v>331</v>
      </c>
      <c r="I203" s="6"/>
      <c r="J203" s="6"/>
      <c r="K203" s="475"/>
      <c r="L203" s="477"/>
    </row>
    <row r="204" spans="1:12" ht="15.75" x14ac:dyDescent="0.25">
      <c r="A204" s="200" t="s">
        <v>76</v>
      </c>
      <c r="B204" s="49" t="s">
        <v>77</v>
      </c>
      <c r="C204" s="49" t="s">
        <v>78</v>
      </c>
      <c r="D204" s="49" t="s">
        <v>79</v>
      </c>
      <c r="E204" s="49" t="s">
        <v>80</v>
      </c>
      <c r="F204" s="49" t="s">
        <v>81</v>
      </c>
      <c r="G204" s="49" t="s">
        <v>82</v>
      </c>
      <c r="H204" s="49" t="s">
        <v>83</v>
      </c>
      <c r="I204" s="49" t="s">
        <v>84</v>
      </c>
      <c r="J204" s="474" t="s">
        <v>85</v>
      </c>
      <c r="K204" s="6"/>
      <c r="L204" s="199"/>
    </row>
    <row r="205" spans="1:12" x14ac:dyDescent="0.25">
      <c r="A205" s="582">
        <v>240789</v>
      </c>
      <c r="B205" s="581">
        <v>2230</v>
      </c>
      <c r="C205" s="581">
        <v>5906</v>
      </c>
      <c r="D205" s="581">
        <v>41670</v>
      </c>
      <c r="E205" s="581">
        <v>2230</v>
      </c>
      <c r="F205" s="581">
        <v>41670</v>
      </c>
      <c r="G205" s="581">
        <v>56502</v>
      </c>
      <c r="H205" s="581">
        <v>2230</v>
      </c>
      <c r="I205" s="583">
        <v>2230</v>
      </c>
      <c r="J205" s="320">
        <f>SUM(A205:I205)</f>
        <v>395457</v>
      </c>
      <c r="K205" s="6"/>
      <c r="L205" s="199"/>
    </row>
    <row r="206" spans="1:12" x14ac:dyDescent="0.25">
      <c r="A206" s="755" t="s">
        <v>908</v>
      </c>
      <c r="B206" s="755" t="s">
        <v>908</v>
      </c>
      <c r="C206" s="755" t="s">
        <v>908</v>
      </c>
      <c r="D206" s="755" t="s">
        <v>908</v>
      </c>
      <c r="E206" s="755" t="s">
        <v>908</v>
      </c>
      <c r="F206" s="755" t="s">
        <v>908</v>
      </c>
      <c r="G206" s="755" t="s">
        <v>908</v>
      </c>
      <c r="H206" s="755" t="s">
        <v>908</v>
      </c>
      <c r="I206" s="755" t="s">
        <v>908</v>
      </c>
      <c r="J206" s="756"/>
      <c r="K206" s="6"/>
      <c r="L206" s="199"/>
    </row>
    <row r="207" spans="1:12" x14ac:dyDescent="0.25">
      <c r="A207" s="854" t="s">
        <v>969</v>
      </c>
      <c r="B207" s="854" t="s">
        <v>969</v>
      </c>
      <c r="C207" s="854" t="s">
        <v>969</v>
      </c>
      <c r="D207" s="854" t="s">
        <v>969</v>
      </c>
      <c r="E207" s="854" t="s">
        <v>969</v>
      </c>
      <c r="F207" s="854" t="s">
        <v>969</v>
      </c>
      <c r="G207" s="854" t="s">
        <v>969</v>
      </c>
      <c r="H207" s="853" t="s">
        <v>968</v>
      </c>
      <c r="I207" s="854" t="s">
        <v>969</v>
      </c>
      <c r="J207" s="6"/>
      <c r="K207" s="6"/>
      <c r="L207" s="199"/>
    </row>
    <row r="208" spans="1:12" x14ac:dyDescent="0.25">
      <c r="A208" s="19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199"/>
    </row>
    <row r="209" spans="1:12" ht="15.75" thickBot="1" x14ac:dyDescent="0.3">
      <c r="A209" s="442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99"/>
    </row>
    <row r="210" spans="1:12" x14ac:dyDescent="0.25">
      <c r="A210" s="293" t="s">
        <v>156</v>
      </c>
      <c r="B210" s="294"/>
      <c r="C210" s="293" t="s">
        <v>87</v>
      </c>
      <c r="D210" s="290"/>
      <c r="E210" s="149"/>
      <c r="F210" s="149"/>
      <c r="G210" s="149"/>
      <c r="J210" s="149"/>
      <c r="K210" s="149"/>
      <c r="L210" s="199"/>
    </row>
    <row r="211" spans="1:12" x14ac:dyDescent="0.25">
      <c r="A211" s="287"/>
      <c r="B211" s="295"/>
      <c r="C211" s="287"/>
      <c r="D211" s="291"/>
      <c r="E211" s="149"/>
      <c r="F211" s="149"/>
      <c r="G211" s="149"/>
      <c r="J211" s="149"/>
      <c r="K211" s="149"/>
      <c r="L211" s="199"/>
    </row>
    <row r="212" spans="1:12" x14ac:dyDescent="0.25">
      <c r="A212" s="287" t="s">
        <v>902</v>
      </c>
      <c r="B212" s="295"/>
      <c r="C212" s="287" t="s">
        <v>903</v>
      </c>
      <c r="D212" s="291"/>
      <c r="E212" s="149"/>
      <c r="F212" s="149"/>
      <c r="G212" s="149"/>
      <c r="J212" s="149"/>
      <c r="K212" s="149"/>
      <c r="L212" s="199"/>
    </row>
    <row r="213" spans="1:12" x14ac:dyDescent="0.25">
      <c r="A213" s="574"/>
      <c r="B213" s="291"/>
      <c r="C213" s="574"/>
      <c r="D213" s="291"/>
      <c r="E213" s="149"/>
      <c r="F213" s="149"/>
      <c r="G213" s="149"/>
      <c r="J213" s="149"/>
      <c r="K213" s="149"/>
      <c r="L213" s="199"/>
    </row>
    <row r="214" spans="1:12" ht="15.75" thickBot="1" x14ac:dyDescent="0.3">
      <c r="A214" s="296" t="s">
        <v>904</v>
      </c>
      <c r="B214" s="297"/>
      <c r="C214" s="296" t="s">
        <v>905</v>
      </c>
      <c r="D214" s="292"/>
      <c r="E214" s="149"/>
      <c r="F214" s="149"/>
      <c r="G214" s="149"/>
      <c r="J214" s="149"/>
      <c r="K214" s="149"/>
      <c r="L214" s="199"/>
    </row>
    <row r="215" spans="1:12" ht="15.75" thickBot="1" x14ac:dyDescent="0.3">
      <c r="A215" s="442"/>
      <c r="B215" s="149"/>
      <c r="C215" s="149"/>
      <c r="D215" s="149"/>
      <c r="E215" s="149"/>
      <c r="F215" s="149"/>
      <c r="G215" s="149"/>
      <c r="J215" s="149"/>
      <c r="K215" s="149"/>
      <c r="L215" s="199"/>
    </row>
    <row r="216" spans="1:12" x14ac:dyDescent="0.25">
      <c r="A216" s="293" t="s">
        <v>140</v>
      </c>
      <c r="B216" s="290"/>
      <c r="C216" s="149"/>
      <c r="D216" s="170"/>
      <c r="E216" s="149"/>
      <c r="F216" s="149"/>
      <c r="G216" s="149"/>
      <c r="H216" s="149"/>
      <c r="I216" s="149"/>
      <c r="J216" s="223"/>
      <c r="K216" s="149"/>
      <c r="L216" s="199"/>
    </row>
    <row r="217" spans="1:12" x14ac:dyDescent="0.25">
      <c r="A217" s="287"/>
      <c r="B217" s="291"/>
      <c r="C217" s="149"/>
      <c r="D217" s="170"/>
      <c r="E217" s="149"/>
      <c r="F217" s="149"/>
      <c r="G217" s="149"/>
      <c r="H217" s="149"/>
      <c r="I217" s="149"/>
      <c r="J217" s="223"/>
      <c r="K217" s="149"/>
      <c r="L217" s="199"/>
    </row>
    <row r="218" spans="1:12" x14ac:dyDescent="0.25">
      <c r="A218" s="287" t="s">
        <v>906</v>
      </c>
      <c r="B218" s="291"/>
      <c r="C218" s="149"/>
      <c r="D218" s="170"/>
      <c r="E218" s="149"/>
      <c r="F218" s="149"/>
      <c r="G218" s="149"/>
      <c r="H218" s="149"/>
      <c r="I218" s="149"/>
      <c r="J218" s="223"/>
      <c r="K218" s="149"/>
      <c r="L218" s="199"/>
    </row>
    <row r="219" spans="1:12" x14ac:dyDescent="0.25">
      <c r="A219" s="574"/>
      <c r="B219" s="291"/>
      <c r="C219" s="149"/>
      <c r="D219" s="510"/>
      <c r="E219" s="149"/>
      <c r="F219" s="443"/>
      <c r="G219" s="443"/>
      <c r="H219" s="149"/>
      <c r="I219" s="149"/>
      <c r="J219" s="223"/>
      <c r="K219" s="149"/>
      <c r="L219" s="199"/>
    </row>
    <row r="220" spans="1:12" ht="15.75" thickBot="1" x14ac:dyDescent="0.3">
      <c r="A220" s="296" t="s">
        <v>905</v>
      </c>
      <c r="B220" s="292"/>
      <c r="C220" s="149"/>
      <c r="D220" s="168"/>
      <c r="E220" s="168"/>
      <c r="F220" s="170"/>
      <c r="G220" s="170"/>
      <c r="H220" s="170"/>
      <c r="I220" s="170"/>
      <c r="J220" s="223"/>
      <c r="K220" s="149"/>
      <c r="L220" s="199"/>
    </row>
    <row r="221" spans="1:12" ht="15.75" thickBot="1" x14ac:dyDescent="0.3">
      <c r="A221" s="442"/>
      <c r="B221" s="149"/>
      <c r="C221" s="149"/>
      <c r="D221" s="149"/>
      <c r="E221" s="149"/>
      <c r="F221" s="170"/>
      <c r="G221" s="170"/>
      <c r="H221" s="170"/>
      <c r="I221" s="170"/>
      <c r="J221" s="223"/>
      <c r="K221" s="149"/>
      <c r="L221" s="199"/>
    </row>
    <row r="222" spans="1:12" x14ac:dyDescent="0.25">
      <c r="A222" s="298" t="s">
        <v>888</v>
      </c>
      <c r="B222" s="511"/>
      <c r="C222" s="511"/>
      <c r="D222" s="149"/>
      <c r="E222" s="149"/>
      <c r="F222" s="170"/>
      <c r="G222" s="170"/>
      <c r="H222" s="170"/>
      <c r="I222" s="170"/>
      <c r="J222" s="223"/>
      <c r="K222" s="149"/>
      <c r="L222" s="199"/>
    </row>
    <row r="223" spans="1:12" x14ac:dyDescent="0.25">
      <c r="A223" s="299" t="s">
        <v>316</v>
      </c>
      <c r="B223" s="170"/>
      <c r="C223" s="170"/>
      <c r="D223" s="149"/>
      <c r="E223" s="149"/>
      <c r="F223" s="170"/>
      <c r="G223" s="170"/>
      <c r="H223" s="170"/>
      <c r="I223" s="170"/>
      <c r="J223" s="223"/>
      <c r="K223" s="149"/>
      <c r="L223" s="199"/>
    </row>
    <row r="224" spans="1:12" x14ac:dyDescent="0.25">
      <c r="A224" s="302" t="s">
        <v>902</v>
      </c>
      <c r="B224" s="510"/>
      <c r="C224" s="510"/>
      <c r="D224" s="149"/>
      <c r="E224" s="149"/>
      <c r="F224" s="170"/>
      <c r="G224" s="170"/>
      <c r="H224" s="170"/>
      <c r="I224" s="510"/>
      <c r="J224" s="223"/>
      <c r="K224" s="149"/>
      <c r="L224" s="199"/>
    </row>
    <row r="225" spans="1:12" ht="15.75" thickBot="1" x14ac:dyDescent="0.3">
      <c r="A225" s="300" t="s">
        <v>907</v>
      </c>
      <c r="B225" s="170"/>
      <c r="C225" s="170"/>
      <c r="D225" s="149"/>
      <c r="E225" s="149"/>
      <c r="F225" s="170"/>
      <c r="G225" s="170"/>
      <c r="H225" s="170"/>
      <c r="I225" s="510"/>
      <c r="J225" s="277"/>
      <c r="K225" s="149"/>
      <c r="L225" s="199"/>
    </row>
    <row r="226" spans="1:12" ht="15.75" thickBot="1" x14ac:dyDescent="0.3">
      <c r="A226" s="654"/>
      <c r="B226" s="513"/>
      <c r="C226" s="513"/>
      <c r="D226" s="513"/>
      <c r="E226" s="513"/>
      <c r="F226" s="387"/>
      <c r="G226" s="387"/>
      <c r="H226" s="387"/>
      <c r="I226" s="387"/>
      <c r="J226" s="513"/>
      <c r="K226" s="513"/>
      <c r="L226" s="206"/>
    </row>
    <row r="230" spans="1:12" ht="15.75" thickBot="1" x14ac:dyDescent="0.3"/>
    <row r="231" spans="1:12" x14ac:dyDescent="0.25">
      <c r="A231" s="195"/>
      <c r="B231" s="196"/>
      <c r="C231" s="196"/>
      <c r="D231" s="196"/>
      <c r="E231" s="196"/>
      <c r="F231" s="196"/>
      <c r="G231" s="196"/>
      <c r="H231" s="196"/>
      <c r="I231" s="196"/>
      <c r="J231" s="196"/>
      <c r="K231" s="476"/>
      <c r="L231" s="473"/>
    </row>
    <row r="232" spans="1:12" ht="15.75" x14ac:dyDescent="0.25">
      <c r="A232" s="198"/>
      <c r="B232" s="6"/>
      <c r="C232" s="6"/>
      <c r="D232" s="653" t="s">
        <v>1013</v>
      </c>
      <c r="E232" s="6"/>
      <c r="F232" s="6"/>
      <c r="G232" s="6"/>
      <c r="H232" s="149"/>
      <c r="I232" s="6"/>
      <c r="J232" s="6"/>
      <c r="K232" s="475"/>
      <c r="L232" s="477"/>
    </row>
    <row r="233" spans="1:12" ht="15.75" x14ac:dyDescent="0.25">
      <c r="A233" s="200" t="s">
        <v>76</v>
      </c>
      <c r="B233" s="49" t="s">
        <v>77</v>
      </c>
      <c r="C233" s="49" t="s">
        <v>78</v>
      </c>
      <c r="D233" s="49" t="s">
        <v>79</v>
      </c>
      <c r="E233" s="49" t="s">
        <v>80</v>
      </c>
      <c r="F233" s="49" t="s">
        <v>81</v>
      </c>
      <c r="G233" s="49" t="s">
        <v>82</v>
      </c>
      <c r="H233" s="49" t="s">
        <v>83</v>
      </c>
      <c r="I233" s="49" t="s">
        <v>84</v>
      </c>
      <c r="J233" s="474" t="s">
        <v>85</v>
      </c>
      <c r="K233" s="6"/>
      <c r="L233" s="199"/>
    </row>
    <row r="234" spans="1:12" x14ac:dyDescent="0.25">
      <c r="A234" s="582">
        <v>328468</v>
      </c>
      <c r="B234" s="581">
        <v>2230</v>
      </c>
      <c r="C234" s="581">
        <v>5906</v>
      </c>
      <c r="D234" s="581">
        <v>41670</v>
      </c>
      <c r="E234" s="581">
        <v>2230</v>
      </c>
      <c r="F234" s="581">
        <v>41670</v>
      </c>
      <c r="G234" s="581">
        <v>41670</v>
      </c>
      <c r="H234" s="581">
        <v>2230</v>
      </c>
      <c r="I234" s="583">
        <v>2230</v>
      </c>
      <c r="J234" s="320">
        <f>SUM(A234:I234)</f>
        <v>468304</v>
      </c>
      <c r="K234" s="6"/>
      <c r="L234" s="199"/>
    </row>
    <row r="235" spans="1:12" x14ac:dyDescent="0.25">
      <c r="A235" s="949" t="s">
        <v>1012</v>
      </c>
      <c r="B235" s="949" t="s">
        <v>1012</v>
      </c>
      <c r="C235" s="949" t="s">
        <v>1012</v>
      </c>
      <c r="D235" s="949" t="s">
        <v>1012</v>
      </c>
      <c r="E235" s="949" t="s">
        <v>1012</v>
      </c>
      <c r="F235" s="949" t="s">
        <v>1012</v>
      </c>
      <c r="G235" s="949" t="s">
        <v>1012</v>
      </c>
      <c r="H235" s="949" t="s">
        <v>1012</v>
      </c>
      <c r="I235" s="949" t="s">
        <v>1012</v>
      </c>
      <c r="J235" s="756"/>
      <c r="K235" s="6"/>
      <c r="L235" s="199"/>
    </row>
    <row r="236" spans="1:12" x14ac:dyDescent="0.25">
      <c r="A236" s="854" t="s">
        <v>1014</v>
      </c>
      <c r="B236" s="854" t="s">
        <v>1014</v>
      </c>
      <c r="C236" s="854" t="s">
        <v>1014</v>
      </c>
      <c r="D236" s="854" t="s">
        <v>1014</v>
      </c>
      <c r="E236" s="854" t="s">
        <v>1014</v>
      </c>
      <c r="F236" s="854" t="s">
        <v>1014</v>
      </c>
      <c r="G236" s="854" t="s">
        <v>1014</v>
      </c>
      <c r="H236" s="853" t="s">
        <v>1015</v>
      </c>
      <c r="I236" s="854" t="s">
        <v>1014</v>
      </c>
      <c r="J236" s="6"/>
      <c r="K236" s="6"/>
      <c r="L236" s="199"/>
    </row>
    <row r="237" spans="1:12" x14ac:dyDescent="0.25">
      <c r="A237" s="19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199"/>
    </row>
    <row r="238" spans="1:12" ht="15.75" thickBot="1" x14ac:dyDescent="0.3">
      <c r="A238" s="442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99"/>
    </row>
    <row r="239" spans="1:12" x14ac:dyDescent="0.25">
      <c r="A239" s="293" t="s">
        <v>156</v>
      </c>
      <c r="B239" s="294"/>
      <c r="C239" s="293" t="s">
        <v>87</v>
      </c>
      <c r="D239" s="290"/>
      <c r="E239" s="149"/>
      <c r="F239" s="149"/>
      <c r="G239" s="149"/>
      <c r="J239" s="149"/>
      <c r="K239" s="149"/>
      <c r="L239" s="199"/>
    </row>
    <row r="240" spans="1:12" x14ac:dyDescent="0.25">
      <c r="A240" s="287"/>
      <c r="B240" s="295"/>
      <c r="C240" s="287"/>
      <c r="D240" s="291"/>
      <c r="E240" s="149"/>
      <c r="F240" s="149"/>
      <c r="G240" s="149"/>
      <c r="J240" s="149"/>
      <c r="K240" s="149"/>
      <c r="L240" s="199"/>
    </row>
    <row r="241" spans="1:12" x14ac:dyDescent="0.25">
      <c r="A241" s="287" t="s">
        <v>1016</v>
      </c>
      <c r="B241" s="295"/>
      <c r="C241" s="287" t="s">
        <v>1018</v>
      </c>
      <c r="D241" s="291"/>
      <c r="E241" s="149"/>
      <c r="F241" s="149"/>
      <c r="G241" s="149"/>
      <c r="J241" s="149"/>
      <c r="K241" s="149"/>
      <c r="L241" s="199"/>
    </row>
    <row r="242" spans="1:12" x14ac:dyDescent="0.25">
      <c r="A242" s="574"/>
      <c r="B242" s="291"/>
      <c r="C242" s="574"/>
      <c r="D242" s="291"/>
      <c r="E242" s="149"/>
      <c r="F242" s="149"/>
      <c r="G242" s="149"/>
      <c r="J242" s="149"/>
      <c r="K242" s="149"/>
      <c r="L242" s="199"/>
    </row>
    <row r="243" spans="1:12" ht="15.75" thickBot="1" x14ac:dyDescent="0.3">
      <c r="A243" s="296" t="s">
        <v>1017</v>
      </c>
      <c r="B243" s="297"/>
      <c r="C243" s="296" t="s">
        <v>1087</v>
      </c>
      <c r="D243" s="292"/>
      <c r="E243" s="149"/>
      <c r="F243" s="149"/>
      <c r="G243" s="149"/>
      <c r="J243" s="149"/>
      <c r="K243" s="149"/>
      <c r="L243" s="199"/>
    </row>
    <row r="244" spans="1:12" ht="15.75" thickBot="1" x14ac:dyDescent="0.3">
      <c r="A244" s="442"/>
      <c r="B244" s="149"/>
      <c r="C244" s="149"/>
      <c r="D244" s="149"/>
      <c r="E244" s="149"/>
      <c r="F244" s="149"/>
      <c r="G244" s="149"/>
      <c r="J244" s="149"/>
      <c r="K244" s="149"/>
      <c r="L244" s="199"/>
    </row>
    <row r="245" spans="1:12" x14ac:dyDescent="0.25">
      <c r="A245" s="293" t="s">
        <v>140</v>
      </c>
      <c r="B245" s="290"/>
      <c r="C245" s="149"/>
      <c r="D245" s="170"/>
      <c r="E245" s="149"/>
      <c r="F245" s="149"/>
      <c r="G245" s="149"/>
      <c r="H245" s="149"/>
      <c r="I245" s="149"/>
      <c r="J245" s="223"/>
      <c r="K245" s="149"/>
      <c r="L245" s="199"/>
    </row>
    <row r="246" spans="1:12" x14ac:dyDescent="0.25">
      <c r="A246" s="287"/>
      <c r="B246" s="291"/>
      <c r="C246" s="149"/>
      <c r="D246" s="170"/>
      <c r="E246" s="149"/>
      <c r="F246" s="149"/>
      <c r="G246" s="149"/>
      <c r="H246" s="149"/>
      <c r="I246" s="149"/>
      <c r="J246" s="223"/>
      <c r="K246" s="149"/>
      <c r="L246" s="199"/>
    </row>
    <row r="247" spans="1:12" x14ac:dyDescent="0.25">
      <c r="A247" s="287" t="s">
        <v>1020</v>
      </c>
      <c r="B247" s="291"/>
      <c r="C247" s="149"/>
      <c r="D247" s="170"/>
      <c r="E247" s="149"/>
      <c r="F247" s="149"/>
      <c r="G247" s="149"/>
      <c r="H247" s="149"/>
      <c r="I247" s="149"/>
      <c r="J247" s="223"/>
      <c r="K247" s="149"/>
      <c r="L247" s="199"/>
    </row>
    <row r="248" spans="1:12" x14ac:dyDescent="0.25">
      <c r="A248" s="574"/>
      <c r="B248" s="291"/>
      <c r="C248" s="149"/>
      <c r="D248" s="510"/>
      <c r="E248" s="149"/>
      <c r="F248" s="443"/>
      <c r="G248" s="443"/>
      <c r="H248" s="149"/>
      <c r="I248" s="149"/>
      <c r="J248" s="223"/>
      <c r="K248" s="149"/>
      <c r="L248" s="199"/>
    </row>
    <row r="249" spans="1:12" ht="15.75" thickBot="1" x14ac:dyDescent="0.3">
      <c r="A249" s="296" t="s">
        <v>1019</v>
      </c>
      <c r="B249" s="292"/>
      <c r="C249" s="149"/>
      <c r="D249" s="168"/>
      <c r="E249" s="168"/>
      <c r="F249" s="170"/>
      <c r="G249" s="170"/>
      <c r="H249" s="170"/>
      <c r="I249" s="170"/>
      <c r="J249" s="223"/>
      <c r="K249" s="149"/>
      <c r="L249" s="199"/>
    </row>
    <row r="250" spans="1:12" ht="15.75" thickBot="1" x14ac:dyDescent="0.3">
      <c r="A250" s="442"/>
      <c r="B250" s="149"/>
      <c r="C250" s="149"/>
      <c r="D250" s="149"/>
      <c r="E250" s="149"/>
      <c r="F250" s="170"/>
      <c r="G250" s="170"/>
      <c r="H250" s="170"/>
      <c r="I250" s="170"/>
      <c r="J250" s="223"/>
      <c r="K250" s="149"/>
      <c r="L250" s="199"/>
    </row>
    <row r="251" spans="1:12" x14ac:dyDescent="0.25">
      <c r="A251" s="298" t="s">
        <v>888</v>
      </c>
      <c r="B251" s="511"/>
      <c r="C251" s="511"/>
      <c r="D251" s="149"/>
      <c r="E251" s="149"/>
      <c r="F251" s="170"/>
      <c r="G251" s="170"/>
      <c r="H251" s="170"/>
      <c r="I251" s="170"/>
      <c r="J251" s="223"/>
      <c r="K251" s="149"/>
      <c r="L251" s="199"/>
    </row>
    <row r="252" spans="1:12" x14ac:dyDescent="0.25">
      <c r="A252" s="299" t="s">
        <v>316</v>
      </c>
      <c r="B252" s="170"/>
      <c r="C252" s="170"/>
      <c r="D252" s="149"/>
      <c r="E252" s="149"/>
      <c r="F252" s="170"/>
      <c r="G252" s="170"/>
      <c r="H252" s="170"/>
      <c r="I252" s="170"/>
      <c r="J252" s="223"/>
      <c r="K252" s="149"/>
      <c r="L252" s="199"/>
    </row>
    <row r="253" spans="1:12" x14ac:dyDescent="0.25">
      <c r="A253" s="302" t="s">
        <v>1016</v>
      </c>
      <c r="B253" s="510"/>
      <c r="C253" s="510"/>
      <c r="D253" s="149"/>
      <c r="E253" s="149"/>
      <c r="F253" s="170"/>
      <c r="G253" s="170"/>
      <c r="H253" s="170"/>
      <c r="I253" s="510"/>
      <c r="J253" s="223"/>
      <c r="K253" s="149"/>
      <c r="L253" s="199"/>
    </row>
    <row r="254" spans="1:12" ht="15.75" thickBot="1" x14ac:dyDescent="0.3">
      <c r="A254" s="300" t="s">
        <v>1088</v>
      </c>
      <c r="B254" s="170"/>
      <c r="C254" s="170"/>
      <c r="D254" s="149"/>
      <c r="E254" s="149"/>
      <c r="F254" s="170"/>
      <c r="G254" s="170"/>
      <c r="H254" s="170"/>
      <c r="I254" s="510"/>
      <c r="J254" s="277"/>
      <c r="K254" s="149"/>
      <c r="L254" s="199"/>
    </row>
    <row r="255" spans="1:12" ht="15.75" thickBot="1" x14ac:dyDescent="0.3">
      <c r="A255" s="654"/>
      <c r="B255" s="513"/>
      <c r="C255" s="513"/>
      <c r="D255" s="513"/>
      <c r="E255" s="513"/>
      <c r="F255" s="387"/>
      <c r="G255" s="387"/>
      <c r="H255" s="387"/>
      <c r="I255" s="387"/>
      <c r="J255" s="513"/>
      <c r="K255" s="513"/>
      <c r="L255" s="206"/>
    </row>
    <row r="258" spans="1:11" ht="15.75" thickBot="1" x14ac:dyDescent="0.3"/>
    <row r="259" spans="1:11" x14ac:dyDescent="0.25">
      <c r="A259" s="195"/>
      <c r="B259" s="196"/>
      <c r="C259" s="196"/>
      <c r="D259" s="196"/>
      <c r="E259" s="196"/>
      <c r="F259" s="196"/>
      <c r="G259" s="196"/>
      <c r="H259" s="196"/>
      <c r="I259" s="196"/>
      <c r="J259" s="196"/>
      <c r="K259" s="473"/>
    </row>
    <row r="260" spans="1:11" ht="15.75" x14ac:dyDescent="0.25">
      <c r="A260" s="198"/>
      <c r="B260" s="6"/>
      <c r="C260" s="6"/>
      <c r="D260" s="653" t="s">
        <v>1204</v>
      </c>
      <c r="E260" s="6"/>
      <c r="F260" s="6"/>
      <c r="G260" s="6"/>
      <c r="H260" s="149"/>
      <c r="I260" s="6"/>
      <c r="J260" s="6"/>
      <c r="K260" s="477"/>
    </row>
    <row r="261" spans="1:11" ht="15.75" x14ac:dyDescent="0.25">
      <c r="A261" s="200" t="s">
        <v>76</v>
      </c>
      <c r="B261" s="49" t="s">
        <v>77</v>
      </c>
      <c r="C261" s="49" t="s">
        <v>78</v>
      </c>
      <c r="D261" s="49" t="s">
        <v>79</v>
      </c>
      <c r="E261" s="49" t="s">
        <v>80</v>
      </c>
      <c r="F261" s="49" t="s">
        <v>81</v>
      </c>
      <c r="G261" s="49" t="s">
        <v>82</v>
      </c>
      <c r="H261" s="49" t="s">
        <v>83</v>
      </c>
      <c r="I261" s="49" t="s">
        <v>84</v>
      </c>
      <c r="J261" s="474" t="s">
        <v>85</v>
      </c>
      <c r="K261" s="199"/>
    </row>
    <row r="262" spans="1:11" ht="15.75" x14ac:dyDescent="0.25">
      <c r="A262" s="1400">
        <v>328468</v>
      </c>
      <c r="B262" s="581">
        <v>2230</v>
      </c>
      <c r="C262" s="581">
        <v>5906</v>
      </c>
      <c r="D262" s="581">
        <v>41670</v>
      </c>
      <c r="E262" s="581">
        <v>2230</v>
      </c>
      <c r="F262" s="581">
        <v>41670</v>
      </c>
      <c r="G262" s="581">
        <v>41670</v>
      </c>
      <c r="H262" s="581">
        <v>2230</v>
      </c>
      <c r="I262" s="583">
        <v>25431</v>
      </c>
      <c r="J262" s="320">
        <f>SUM(A262:I262)</f>
        <v>491505</v>
      </c>
      <c r="K262" s="199"/>
    </row>
    <row r="263" spans="1:11" x14ac:dyDescent="0.25">
      <c r="A263" s="949" t="s">
        <v>1111</v>
      </c>
      <c r="B263" s="949" t="s">
        <v>1111</v>
      </c>
      <c r="C263" s="949" t="s">
        <v>1111</v>
      </c>
      <c r="D263" s="949" t="s">
        <v>1111</v>
      </c>
      <c r="E263" s="949" t="s">
        <v>1111</v>
      </c>
      <c r="F263" s="949" t="s">
        <v>1111</v>
      </c>
      <c r="G263" s="949" t="s">
        <v>1111</v>
      </c>
      <c r="H263" s="949" t="s">
        <v>1111</v>
      </c>
      <c r="I263" s="949" t="s">
        <v>1111</v>
      </c>
      <c r="J263" s="756"/>
      <c r="K263" s="199"/>
    </row>
    <row r="264" spans="1:11" x14ac:dyDescent="0.25">
      <c r="A264" s="854" t="s">
        <v>1156</v>
      </c>
      <c r="B264" s="854" t="s">
        <v>1156</v>
      </c>
      <c r="C264" s="854" t="s">
        <v>1156</v>
      </c>
      <c r="D264" s="854" t="s">
        <v>1156</v>
      </c>
      <c r="E264" s="854" t="s">
        <v>1156</v>
      </c>
      <c r="F264" s="854" t="s">
        <v>1156</v>
      </c>
      <c r="G264" s="854" t="s">
        <v>1156</v>
      </c>
      <c r="H264" s="854" t="s">
        <v>1157</v>
      </c>
      <c r="I264" s="854" t="s">
        <v>1156</v>
      </c>
      <c r="J264" s="6"/>
      <c r="K264" s="199"/>
    </row>
    <row r="265" spans="1:11" x14ac:dyDescent="0.25">
      <c r="A265" s="198"/>
      <c r="B265" s="6"/>
      <c r="C265" s="6"/>
      <c r="D265" s="6"/>
      <c r="E265" s="6"/>
      <c r="F265" s="6"/>
      <c r="G265" s="6"/>
      <c r="H265" s="6"/>
      <c r="I265" s="6"/>
      <c r="J265" s="6"/>
      <c r="K265" s="199"/>
    </row>
    <row r="266" spans="1:11" ht="15.75" thickBot="1" x14ac:dyDescent="0.3">
      <c r="A266" s="442"/>
      <c r="B266" s="149"/>
      <c r="C266" s="149"/>
      <c r="D266" s="149"/>
      <c r="E266" s="149"/>
      <c r="F266" s="149"/>
      <c r="G266" s="149"/>
      <c r="H266" s="149"/>
      <c r="I266" s="149"/>
      <c r="J266" s="149"/>
      <c r="K266" s="508"/>
    </row>
    <row r="267" spans="1:11" x14ac:dyDescent="0.25">
      <c r="A267" s="1041" t="s">
        <v>156</v>
      </c>
      <c r="B267" s="294"/>
      <c r="C267" s="1041" t="s">
        <v>87</v>
      </c>
      <c r="D267" s="290"/>
      <c r="E267" s="149"/>
      <c r="F267" s="149"/>
      <c r="G267" s="149"/>
      <c r="H267" s="6"/>
      <c r="I267" s="6"/>
      <c r="J267" s="149"/>
      <c r="K267" s="508"/>
    </row>
    <row r="268" spans="1:11" x14ac:dyDescent="0.25">
      <c r="A268" s="1042"/>
      <c r="B268" s="295"/>
      <c r="C268" s="1042" t="s">
        <v>1166</v>
      </c>
      <c r="D268" s="291"/>
      <c r="E268" s="149"/>
      <c r="F268" s="149"/>
      <c r="G268" s="149"/>
      <c r="H268" s="6"/>
      <c r="I268" s="6"/>
      <c r="J268" s="149"/>
      <c r="K268" s="508"/>
    </row>
    <row r="269" spans="1:11" x14ac:dyDescent="0.25">
      <c r="A269" s="1042" t="s">
        <v>1158</v>
      </c>
      <c r="B269" s="295"/>
      <c r="C269" s="1042" t="s">
        <v>1161</v>
      </c>
      <c r="D269" s="291"/>
      <c r="E269" s="149"/>
      <c r="F269" s="149"/>
      <c r="G269" s="149"/>
      <c r="H269" s="6"/>
      <c r="I269" s="6"/>
      <c r="J269" s="149"/>
      <c r="K269" s="508"/>
    </row>
    <row r="270" spans="1:11" x14ac:dyDescent="0.25">
      <c r="A270" s="1042" t="s">
        <v>1159</v>
      </c>
      <c r="B270" s="291"/>
      <c r="C270" s="1042" t="s">
        <v>1165</v>
      </c>
      <c r="D270" s="291"/>
      <c r="E270" s="149"/>
      <c r="F270" s="149"/>
      <c r="G270" s="149"/>
      <c r="H270" s="6"/>
      <c r="I270" s="6"/>
      <c r="J270" s="149"/>
      <c r="K270" s="508"/>
    </row>
    <row r="271" spans="1:11" ht="15.75" thickBot="1" x14ac:dyDescent="0.3">
      <c r="A271" s="1060" t="s">
        <v>1160</v>
      </c>
      <c r="B271" s="297"/>
      <c r="C271" s="1060" t="s">
        <v>1162</v>
      </c>
      <c r="D271" s="292"/>
      <c r="E271" s="149"/>
      <c r="F271" s="149"/>
      <c r="G271" s="149"/>
      <c r="H271" s="6"/>
      <c r="I271" s="6"/>
      <c r="J271" s="149"/>
      <c r="K271" s="508"/>
    </row>
    <row r="272" spans="1:11" ht="15.75" thickBot="1" x14ac:dyDescent="0.3">
      <c r="A272" s="442"/>
      <c r="B272" s="149"/>
      <c r="C272" s="149"/>
      <c r="D272" s="149"/>
      <c r="E272" s="149"/>
      <c r="F272" s="149"/>
      <c r="G272" s="149"/>
      <c r="H272" s="6"/>
      <c r="I272" s="6"/>
      <c r="J272" s="149"/>
      <c r="K272" s="508"/>
    </row>
    <row r="273" spans="1:11" x14ac:dyDescent="0.25">
      <c r="A273" s="1041" t="s">
        <v>140</v>
      </c>
      <c r="B273" s="290"/>
      <c r="C273" s="149"/>
      <c r="D273" s="170"/>
      <c r="E273" s="149"/>
      <c r="F273" s="149"/>
      <c r="G273" s="149"/>
      <c r="H273" s="149"/>
      <c r="I273" s="149"/>
      <c r="J273" s="223"/>
      <c r="K273" s="508"/>
    </row>
    <row r="274" spans="1:11" x14ac:dyDescent="0.25">
      <c r="A274" s="1042"/>
      <c r="B274" s="291"/>
      <c r="C274" s="149"/>
      <c r="D274" s="170"/>
      <c r="E274" s="149"/>
      <c r="F274" s="149"/>
      <c r="G274" s="149"/>
      <c r="H274" s="149"/>
      <c r="I274" s="149"/>
      <c r="J274" s="223"/>
      <c r="K274" s="508"/>
    </row>
    <row r="275" spans="1:11" x14ac:dyDescent="0.25">
      <c r="A275" s="1042" t="s">
        <v>1163</v>
      </c>
      <c r="B275" s="291"/>
      <c r="C275" s="149"/>
      <c r="D275" s="170"/>
      <c r="E275" s="149"/>
      <c r="F275" s="149"/>
      <c r="G275" s="149"/>
      <c r="H275" s="149"/>
      <c r="I275" s="149"/>
      <c r="J275" s="223"/>
      <c r="K275" s="508"/>
    </row>
    <row r="276" spans="1:11" x14ac:dyDescent="0.25">
      <c r="A276" s="1042" t="s">
        <v>1164</v>
      </c>
      <c r="B276" s="291"/>
      <c r="C276" s="149"/>
      <c r="D276" s="510"/>
      <c r="E276" s="149"/>
      <c r="F276" s="443"/>
      <c r="G276" s="443"/>
      <c r="H276" s="149"/>
      <c r="I276" s="149"/>
      <c r="J276" s="223"/>
      <c r="K276" s="508"/>
    </row>
    <row r="277" spans="1:11" ht="15.75" thickBot="1" x14ac:dyDescent="0.3">
      <c r="A277" s="1060" t="s">
        <v>1112</v>
      </c>
      <c r="B277" s="292"/>
      <c r="C277" s="149"/>
      <c r="D277" s="149"/>
      <c r="E277" s="149"/>
      <c r="F277" s="170"/>
      <c r="G277" s="170"/>
      <c r="H277" s="170"/>
      <c r="I277" s="170"/>
      <c r="J277" s="223"/>
      <c r="K277" s="508"/>
    </row>
    <row r="278" spans="1:11" ht="15.75" thickBot="1" x14ac:dyDescent="0.3">
      <c r="A278" s="442"/>
      <c r="B278" s="149"/>
      <c r="C278" s="149"/>
      <c r="D278" s="149"/>
      <c r="E278" s="149"/>
      <c r="F278" s="170"/>
      <c r="G278" s="170"/>
      <c r="H278" s="170"/>
      <c r="I278" s="170"/>
      <c r="J278" s="223"/>
      <c r="K278" s="508"/>
    </row>
    <row r="279" spans="1:11" x14ac:dyDescent="0.25">
      <c r="A279" s="1024" t="s">
        <v>888</v>
      </c>
      <c r="B279" s="511"/>
      <c r="C279" s="511"/>
      <c r="D279" s="149"/>
      <c r="E279" s="149"/>
      <c r="F279" s="170"/>
      <c r="G279" s="170"/>
      <c r="H279" s="170"/>
      <c r="I279" s="170"/>
      <c r="J279" s="223"/>
      <c r="K279" s="508"/>
    </row>
    <row r="280" spans="1:11" x14ac:dyDescent="0.25">
      <c r="A280" s="1025" t="s">
        <v>316</v>
      </c>
      <c r="B280" s="170"/>
      <c r="C280" s="170"/>
      <c r="D280" s="149"/>
      <c r="E280" s="149"/>
      <c r="F280" s="170"/>
      <c r="G280" s="170"/>
      <c r="H280" s="170"/>
      <c r="I280" s="170"/>
      <c r="J280" s="223"/>
      <c r="K280" s="508"/>
    </row>
    <row r="281" spans="1:11" x14ac:dyDescent="0.25">
      <c r="A281" s="1025" t="s">
        <v>1125</v>
      </c>
      <c r="B281" s="510"/>
      <c r="C281" s="510"/>
      <c r="D281" s="149"/>
      <c r="E281" s="149"/>
      <c r="F281" s="170"/>
      <c r="G281" s="170"/>
      <c r="H281" s="170"/>
      <c r="I281" s="510"/>
      <c r="J281" s="223"/>
      <c r="K281" s="508"/>
    </row>
    <row r="282" spans="1:11" ht="15.75" thickBot="1" x14ac:dyDescent="0.3">
      <c r="A282" s="1061" t="s">
        <v>1124</v>
      </c>
      <c r="B282" s="170"/>
      <c r="C282" s="170"/>
      <c r="D282" s="149"/>
      <c r="E282" s="149"/>
      <c r="F282" s="170"/>
      <c r="G282" s="170"/>
      <c r="H282" s="170"/>
      <c r="I282" s="510"/>
      <c r="J282" s="277"/>
      <c r="K282" s="508"/>
    </row>
    <row r="283" spans="1:11" ht="15.75" thickBot="1" x14ac:dyDescent="0.3">
      <c r="A283" s="654"/>
      <c r="B283" s="513"/>
      <c r="C283" s="513"/>
      <c r="D283" s="513"/>
      <c r="E283" s="513"/>
      <c r="F283" s="387"/>
      <c r="G283" s="387"/>
      <c r="H283" s="387"/>
      <c r="I283" s="387"/>
      <c r="J283" s="513"/>
      <c r="K283" s="509"/>
    </row>
    <row r="289" spans="1:11" ht="15.75" thickBot="1" x14ac:dyDescent="0.3"/>
    <row r="290" spans="1:11" x14ac:dyDescent="0.25">
      <c r="A290" s="195"/>
      <c r="B290" s="196"/>
      <c r="C290" s="196"/>
      <c r="D290" s="196"/>
      <c r="E290" s="196"/>
      <c r="F290" s="196"/>
      <c r="G290" s="196"/>
      <c r="H290" s="196"/>
      <c r="I290" s="196"/>
      <c r="J290" s="196"/>
      <c r="K290" s="473"/>
    </row>
    <row r="291" spans="1:11" ht="15.75" x14ac:dyDescent="0.25">
      <c r="A291" s="198"/>
      <c r="B291" s="6"/>
      <c r="C291" s="6"/>
      <c r="D291" s="653" t="s">
        <v>1205</v>
      </c>
      <c r="E291" s="6"/>
      <c r="F291" s="6"/>
      <c r="G291" s="6"/>
      <c r="H291" s="149"/>
      <c r="I291" s="6"/>
      <c r="J291" s="6"/>
      <c r="K291" s="477"/>
    </row>
    <row r="292" spans="1:11" ht="15.75" x14ac:dyDescent="0.25">
      <c r="A292" s="200" t="s">
        <v>76</v>
      </c>
      <c r="B292" s="49" t="s">
        <v>77</v>
      </c>
      <c r="C292" s="49" t="s">
        <v>78</v>
      </c>
      <c r="D292" s="49" t="s">
        <v>79</v>
      </c>
      <c r="E292" s="49" t="s">
        <v>80</v>
      </c>
      <c r="F292" s="49" t="s">
        <v>81</v>
      </c>
      <c r="G292" s="49" t="s">
        <v>82</v>
      </c>
      <c r="H292" s="49" t="s">
        <v>83</v>
      </c>
      <c r="I292" s="49" t="s">
        <v>84</v>
      </c>
      <c r="J292" s="474" t="s">
        <v>85</v>
      </c>
      <c r="K292" s="199"/>
    </row>
    <row r="293" spans="1:11" x14ac:dyDescent="0.25">
      <c r="A293" s="582"/>
      <c r="B293" s="1399">
        <v>2230</v>
      </c>
      <c r="C293" s="1399">
        <v>5906</v>
      </c>
      <c r="D293" s="1399">
        <v>41670</v>
      </c>
      <c r="E293" s="1399">
        <v>2230</v>
      </c>
      <c r="F293" s="1399"/>
      <c r="G293" s="1399">
        <v>56502</v>
      </c>
      <c r="H293" s="1399">
        <v>2230</v>
      </c>
      <c r="I293" s="1399">
        <v>23201</v>
      </c>
      <c r="J293" s="320">
        <f>SUM(A293:I293)</f>
        <v>133969</v>
      </c>
      <c r="K293" s="199"/>
    </row>
    <row r="294" spans="1:11" x14ac:dyDescent="0.25">
      <c r="A294" s="949" t="s">
        <v>1197</v>
      </c>
      <c r="B294" s="755" t="s">
        <v>1197</v>
      </c>
      <c r="C294" s="755" t="s">
        <v>1197</v>
      </c>
      <c r="D294" s="755" t="s">
        <v>1197</v>
      </c>
      <c r="E294" s="755" t="s">
        <v>1197</v>
      </c>
      <c r="F294" s="755" t="s">
        <v>1197</v>
      </c>
      <c r="G294" s="755" t="s">
        <v>1197</v>
      </c>
      <c r="H294" s="755" t="s">
        <v>1197</v>
      </c>
      <c r="I294" s="755" t="s">
        <v>1197</v>
      </c>
      <c r="J294" s="756"/>
      <c r="K294" s="199"/>
    </row>
    <row r="295" spans="1:11" x14ac:dyDescent="0.25">
      <c r="A295" s="854"/>
      <c r="B295" s="854"/>
      <c r="C295" s="854"/>
      <c r="D295" s="854"/>
      <c r="E295" s="854"/>
      <c r="F295" s="854"/>
      <c r="G295" s="854"/>
      <c r="H295" s="854"/>
      <c r="I295" s="854"/>
      <c r="J295" s="6"/>
      <c r="K295" s="199"/>
    </row>
    <row r="296" spans="1:11" x14ac:dyDescent="0.25">
      <c r="A296" s="198"/>
      <c r="B296" s="6"/>
      <c r="C296" s="6"/>
      <c r="D296" s="6"/>
      <c r="E296" s="6"/>
      <c r="F296" s="6"/>
      <c r="G296" s="6"/>
      <c r="H296" s="6"/>
      <c r="I296" s="6"/>
      <c r="J296" s="6"/>
      <c r="K296" s="199"/>
    </row>
    <row r="297" spans="1:11" ht="15.75" thickBot="1" x14ac:dyDescent="0.3">
      <c r="A297" s="442"/>
      <c r="B297" s="149"/>
      <c r="C297" s="149"/>
      <c r="D297" s="149"/>
      <c r="E297" s="149"/>
      <c r="F297" s="149"/>
      <c r="G297" s="149"/>
      <c r="H297" s="149"/>
      <c r="I297" s="149"/>
      <c r="J297" s="149"/>
      <c r="K297" s="508"/>
    </row>
    <row r="298" spans="1:11" x14ac:dyDescent="0.25">
      <c r="A298" s="1041" t="s">
        <v>156</v>
      </c>
      <c r="B298" s="294"/>
      <c r="C298" s="1041" t="s">
        <v>87</v>
      </c>
      <c r="D298" s="290"/>
      <c r="E298" s="149"/>
      <c r="F298" s="149"/>
      <c r="G298" s="149"/>
      <c r="H298" s="6"/>
      <c r="I298" s="6"/>
      <c r="J298" s="149"/>
      <c r="K298" s="508"/>
    </row>
    <row r="299" spans="1:11" x14ac:dyDescent="0.25">
      <c r="A299" s="1042"/>
      <c r="B299" s="295"/>
      <c r="C299" s="1042" t="s">
        <v>1166</v>
      </c>
      <c r="D299" s="291" t="s">
        <v>1326</v>
      </c>
      <c r="E299" s="149"/>
      <c r="F299" s="149"/>
      <c r="G299" s="149"/>
      <c r="H299" s="6"/>
      <c r="I299" s="6"/>
      <c r="J299" s="149"/>
      <c r="K299" s="508"/>
    </row>
    <row r="300" spans="1:11" x14ac:dyDescent="0.25">
      <c r="A300" s="1042" t="s">
        <v>1199</v>
      </c>
      <c r="B300" s="295"/>
      <c r="C300" s="1042" t="s">
        <v>1198</v>
      </c>
      <c r="D300" s="291" t="s">
        <v>1327</v>
      </c>
      <c r="E300" s="149"/>
      <c r="F300" s="149"/>
      <c r="G300" s="149"/>
      <c r="I300" s="6"/>
      <c r="J300" s="149"/>
      <c r="K300" s="508"/>
    </row>
    <row r="301" spans="1:11" x14ac:dyDescent="0.25">
      <c r="A301" s="1042" t="s">
        <v>1159</v>
      </c>
      <c r="B301" s="291"/>
      <c r="C301" s="1042" t="s">
        <v>1165</v>
      </c>
      <c r="D301" s="291" t="s">
        <v>1328</v>
      </c>
      <c r="E301" s="149"/>
      <c r="F301" s="149"/>
      <c r="G301" s="149"/>
      <c r="H301" s="6"/>
      <c r="I301" s="6"/>
      <c r="J301" s="149"/>
      <c r="K301" s="508"/>
    </row>
    <row r="302" spans="1:11" ht="15.75" thickBot="1" x14ac:dyDescent="0.3">
      <c r="A302" s="1060" t="s">
        <v>1202</v>
      </c>
      <c r="B302" s="297"/>
      <c r="C302" s="1060" t="s">
        <v>1325</v>
      </c>
      <c r="D302" s="292"/>
      <c r="E302" s="149"/>
      <c r="F302" s="149"/>
      <c r="G302" s="149"/>
      <c r="H302" s="6"/>
      <c r="I302" s="6"/>
      <c r="J302" s="149"/>
      <c r="K302" s="508"/>
    </row>
    <row r="303" spans="1:11" ht="15.75" thickBot="1" x14ac:dyDescent="0.3">
      <c r="A303" s="442"/>
      <c r="B303" s="149"/>
      <c r="C303" s="149"/>
      <c r="D303" s="149"/>
      <c r="E303" s="149"/>
      <c r="F303" s="149"/>
      <c r="G303" s="149"/>
      <c r="I303" s="6"/>
      <c r="J303" s="149"/>
      <c r="K303" s="508"/>
    </row>
    <row r="304" spans="1:11" ht="15.75" thickBot="1" x14ac:dyDescent="0.3">
      <c r="A304" s="1401" t="s">
        <v>140</v>
      </c>
      <c r="B304" s="471"/>
      <c r="C304" s="149"/>
      <c r="D304" s="170"/>
      <c r="E304" s="149"/>
      <c r="F304" s="149"/>
      <c r="G304" s="149"/>
      <c r="H304" s="149"/>
      <c r="I304" s="149"/>
      <c r="J304" s="223"/>
      <c r="K304" s="508"/>
    </row>
    <row r="305" spans="1:11" x14ac:dyDescent="0.25">
      <c r="A305" s="1402"/>
      <c r="B305" s="458" t="s">
        <v>1332</v>
      </c>
      <c r="C305" s="149"/>
      <c r="D305" s="170"/>
      <c r="E305" s="149"/>
      <c r="F305" s="149"/>
      <c r="G305" s="149"/>
      <c r="H305" s="149"/>
      <c r="I305" s="149"/>
      <c r="J305" s="223"/>
      <c r="K305" s="508"/>
    </row>
    <row r="306" spans="1:11" x14ac:dyDescent="0.25">
      <c r="A306" s="1402" t="s">
        <v>150</v>
      </c>
      <c r="B306" s="461" t="s">
        <v>1333</v>
      </c>
      <c r="C306" s="149"/>
      <c r="D306" s="170"/>
      <c r="E306" s="149"/>
      <c r="F306" s="149"/>
      <c r="G306" s="149"/>
      <c r="H306" s="149"/>
      <c r="I306" s="149"/>
      <c r="J306" s="223"/>
      <c r="K306" s="508"/>
    </row>
    <row r="307" spans="1:11" ht="15.75" thickBot="1" x14ac:dyDescent="0.3">
      <c r="A307" s="1402" t="s">
        <v>1164</v>
      </c>
      <c r="B307" s="467" t="s">
        <v>1334</v>
      </c>
      <c r="C307" s="149"/>
      <c r="D307" s="510"/>
      <c r="E307" s="149"/>
      <c r="F307" s="443"/>
      <c r="G307" s="443"/>
      <c r="H307" s="149"/>
      <c r="I307" s="149"/>
      <c r="J307" s="223"/>
      <c r="K307" s="508"/>
    </row>
    <row r="308" spans="1:11" ht="15.75" thickBot="1" x14ac:dyDescent="0.3">
      <c r="A308" s="1403" t="s">
        <v>1203</v>
      </c>
      <c r="B308" s="472"/>
      <c r="C308" s="149"/>
      <c r="D308" s="149"/>
      <c r="E308" s="149"/>
      <c r="F308" s="170"/>
      <c r="G308" s="170"/>
      <c r="H308" s="1404"/>
      <c r="I308" s="170"/>
      <c r="J308" s="223"/>
      <c r="K308" s="508"/>
    </row>
    <row r="309" spans="1:11" ht="15.75" thickBot="1" x14ac:dyDescent="0.3">
      <c r="A309" s="442"/>
      <c r="B309" s="149"/>
      <c r="C309" s="149"/>
      <c r="D309" s="149"/>
      <c r="E309" s="149"/>
      <c r="F309" s="170"/>
      <c r="G309" s="170"/>
      <c r="H309" s="170"/>
      <c r="I309" s="170"/>
      <c r="J309" s="223"/>
      <c r="K309" s="508"/>
    </row>
    <row r="310" spans="1:11" x14ac:dyDescent="0.25">
      <c r="A310" s="1024" t="s">
        <v>888</v>
      </c>
      <c r="B310" s="511"/>
      <c r="C310" s="1041" t="s">
        <v>1329</v>
      </c>
      <c r="D310" s="290"/>
      <c r="E310" s="149"/>
      <c r="F310" s="170"/>
      <c r="G310" s="170"/>
      <c r="H310" s="170"/>
      <c r="I310" s="170"/>
      <c r="J310" s="223"/>
      <c r="K310" s="508"/>
    </row>
    <row r="311" spans="1:11" x14ac:dyDescent="0.25">
      <c r="A311" s="1025" t="s">
        <v>316</v>
      </c>
      <c r="B311" s="170"/>
      <c r="C311" s="287" t="s">
        <v>1330</v>
      </c>
      <c r="D311" s="291"/>
      <c r="E311" s="149"/>
      <c r="F311" s="170"/>
      <c r="G311" s="170"/>
      <c r="H311" s="170"/>
      <c r="I311" s="170"/>
      <c r="J311" s="223"/>
      <c r="K311" s="508"/>
    </row>
    <row r="312" spans="1:11" ht="15.75" thickBot="1" x14ac:dyDescent="0.3">
      <c r="A312" s="1025" t="s">
        <v>1199</v>
      </c>
      <c r="B312" s="510"/>
      <c r="C312" s="1060" t="s">
        <v>1331</v>
      </c>
      <c r="D312" s="292"/>
      <c r="E312" s="149"/>
      <c r="F312" s="170"/>
      <c r="G312" s="170"/>
      <c r="H312" s="170"/>
      <c r="I312" s="510"/>
      <c r="J312" s="223"/>
      <c r="K312" s="508"/>
    </row>
    <row r="313" spans="1:11" ht="15.75" thickBot="1" x14ac:dyDescent="0.3">
      <c r="A313" s="1061" t="s">
        <v>1201</v>
      </c>
      <c r="B313" s="170"/>
      <c r="C313" s="170"/>
      <c r="D313" s="149"/>
      <c r="E313" s="149"/>
      <c r="F313" s="170"/>
      <c r="G313" s="170"/>
      <c r="H313" s="170"/>
      <c r="I313" s="510"/>
      <c r="J313" s="277"/>
      <c r="K313" s="508"/>
    </row>
    <row r="314" spans="1:11" ht="15.75" thickBot="1" x14ac:dyDescent="0.3">
      <c r="A314" s="1406"/>
      <c r="B314" s="170"/>
      <c r="C314" s="170"/>
      <c r="D314" s="149"/>
      <c r="E314" s="149"/>
      <c r="F314" s="170"/>
      <c r="G314" s="170"/>
      <c r="H314" s="170"/>
      <c r="I314" s="510"/>
      <c r="J314" s="277"/>
      <c r="K314" s="508"/>
    </row>
    <row r="315" spans="1:11" ht="48" thickBot="1" x14ac:dyDescent="0.3">
      <c r="A315" s="1405" t="s">
        <v>1335</v>
      </c>
      <c r="B315" s="513"/>
      <c r="C315" s="513"/>
      <c r="D315" s="513"/>
      <c r="E315" s="513"/>
      <c r="F315" s="387"/>
      <c r="G315" s="387"/>
      <c r="H315" s="387"/>
      <c r="I315" s="387"/>
      <c r="J315" s="513"/>
      <c r="K315" s="509"/>
    </row>
    <row r="319" spans="1:11" ht="15.75" thickBot="1" x14ac:dyDescent="0.3"/>
    <row r="320" spans="1:11" x14ac:dyDescent="0.25">
      <c r="A320" s="195"/>
      <c r="B320" s="196"/>
      <c r="C320" s="196"/>
      <c r="D320" s="196"/>
      <c r="E320" s="196"/>
      <c r="F320" s="196"/>
      <c r="G320" s="196"/>
      <c r="H320" s="196"/>
      <c r="I320" s="196"/>
      <c r="J320" s="196"/>
      <c r="K320" s="473"/>
    </row>
    <row r="321" spans="1:13" ht="15.75" x14ac:dyDescent="0.25">
      <c r="A321" s="198"/>
      <c r="B321" s="6"/>
      <c r="C321" s="6"/>
      <c r="D321" s="653" t="s">
        <v>1424</v>
      </c>
      <c r="E321" s="6"/>
      <c r="F321" s="6"/>
      <c r="G321" s="6"/>
      <c r="H321" s="149"/>
      <c r="I321" s="6"/>
      <c r="J321" s="6"/>
      <c r="K321" s="477"/>
    </row>
    <row r="322" spans="1:13" ht="15.75" x14ac:dyDescent="0.25">
      <c r="A322" s="200" t="s">
        <v>76</v>
      </c>
      <c r="B322" s="49" t="s">
        <v>77</v>
      </c>
      <c r="C322" s="49" t="s">
        <v>78</v>
      </c>
      <c r="D322" s="49" t="s">
        <v>79</v>
      </c>
      <c r="E322" s="49" t="s">
        <v>80</v>
      </c>
      <c r="F322" s="49" t="s">
        <v>81</v>
      </c>
      <c r="G322" s="49" t="s">
        <v>82</v>
      </c>
      <c r="H322" s="49" t="s">
        <v>83</v>
      </c>
      <c r="I322" s="49" t="s">
        <v>84</v>
      </c>
      <c r="J322" s="474" t="s">
        <v>85</v>
      </c>
      <c r="K322" s="199"/>
    </row>
    <row r="323" spans="1:13" x14ac:dyDescent="0.25">
      <c r="A323" s="1698">
        <v>329041</v>
      </c>
      <c r="B323" s="1506">
        <v>2230</v>
      </c>
      <c r="C323" s="1506">
        <v>5906</v>
      </c>
      <c r="D323" s="1506">
        <v>41670</v>
      </c>
      <c r="E323" s="1506">
        <v>2230</v>
      </c>
      <c r="F323" s="1506"/>
      <c r="G323" s="1506">
        <v>41752</v>
      </c>
      <c r="H323" s="1506">
        <v>2230</v>
      </c>
      <c r="I323" s="1506">
        <v>26004</v>
      </c>
      <c r="J323" s="320">
        <f>SUM(A323:I323)</f>
        <v>451063</v>
      </c>
      <c r="K323" s="199"/>
      <c r="M323" s="54"/>
    </row>
    <row r="324" spans="1:13" x14ac:dyDescent="0.25">
      <c r="A324" s="949" t="s">
        <v>1599</v>
      </c>
      <c r="B324" s="949" t="s">
        <v>1599</v>
      </c>
      <c r="C324" s="949" t="s">
        <v>1599</v>
      </c>
      <c r="D324" s="949" t="s">
        <v>1599</v>
      </c>
      <c r="E324" s="949" t="s">
        <v>1599</v>
      </c>
      <c r="F324" s="949" t="s">
        <v>1599</v>
      </c>
      <c r="G324" s="949" t="s">
        <v>1599</v>
      </c>
      <c r="H324" s="949" t="s">
        <v>1599</v>
      </c>
      <c r="I324" s="949" t="s">
        <v>1599</v>
      </c>
      <c r="J324" s="756"/>
      <c r="K324" s="199"/>
    </row>
    <row r="325" spans="1:13" x14ac:dyDescent="0.25">
      <c r="A325" s="854" t="s">
        <v>1600</v>
      </c>
      <c r="B325" s="854" t="s">
        <v>1600</v>
      </c>
      <c r="C325" s="854" t="s">
        <v>1600</v>
      </c>
      <c r="D325" s="854" t="s">
        <v>1600</v>
      </c>
      <c r="E325" s="854" t="s">
        <v>1600</v>
      </c>
      <c r="F325" s="854" t="s">
        <v>1600</v>
      </c>
      <c r="G325" s="854" t="s">
        <v>1600</v>
      </c>
      <c r="H325" s="854" t="s">
        <v>1601</v>
      </c>
      <c r="I325" s="854" t="s">
        <v>1600</v>
      </c>
      <c r="J325" s="6"/>
      <c r="K325" s="199"/>
      <c r="M325" s="54"/>
    </row>
    <row r="326" spans="1:13" x14ac:dyDescent="0.25">
      <c r="A326" s="442"/>
      <c r="B326" s="149"/>
      <c r="C326" s="149"/>
      <c r="D326" s="149"/>
      <c r="E326" s="149"/>
      <c r="F326" s="6"/>
      <c r="G326" s="6"/>
      <c r="H326" s="6"/>
      <c r="I326" s="6"/>
      <c r="J326" s="6"/>
      <c r="K326" s="199"/>
    </row>
    <row r="327" spans="1:13" ht="15.75" thickBot="1" x14ac:dyDescent="0.3">
      <c r="A327" s="442"/>
      <c r="B327" s="149"/>
      <c r="C327" s="149"/>
      <c r="D327" s="149"/>
      <c r="E327" s="149"/>
      <c r="F327" s="149"/>
      <c r="G327" s="149"/>
      <c r="H327" s="149"/>
      <c r="I327" s="149"/>
      <c r="J327" s="149"/>
      <c r="K327" s="508"/>
    </row>
    <row r="328" spans="1:13" x14ac:dyDescent="0.25">
      <c r="A328" s="1507" t="s">
        <v>156</v>
      </c>
      <c r="B328" s="1653"/>
      <c r="C328" s="511"/>
      <c r="D328" s="149"/>
      <c r="E328" s="149"/>
      <c r="F328" s="149"/>
      <c r="G328" s="149"/>
      <c r="H328" s="6"/>
      <c r="I328" s="6"/>
      <c r="J328" s="149"/>
      <c r="K328" s="508"/>
    </row>
    <row r="329" spans="1:13" x14ac:dyDescent="0.25">
      <c r="A329" s="1508"/>
      <c r="B329" s="1510"/>
      <c r="C329" s="511"/>
      <c r="D329" s="149"/>
      <c r="E329" s="149"/>
      <c r="F329" s="149"/>
      <c r="G329" s="149"/>
      <c r="H329" s="6"/>
      <c r="I329" s="6"/>
      <c r="J329" s="149"/>
      <c r="K329" s="508"/>
    </row>
    <row r="330" spans="1:13" x14ac:dyDescent="0.25">
      <c r="A330" s="1508" t="s">
        <v>1430</v>
      </c>
      <c r="B330" s="1510"/>
      <c r="C330" s="511"/>
      <c r="D330" s="149"/>
      <c r="E330" s="149"/>
      <c r="F330" s="149"/>
      <c r="G330" s="149"/>
      <c r="I330" s="6"/>
      <c r="J330" s="149"/>
      <c r="K330" s="508"/>
    </row>
    <row r="331" spans="1:13" x14ac:dyDescent="0.25">
      <c r="A331" s="1508" t="s">
        <v>1425</v>
      </c>
      <c r="B331" s="1510"/>
      <c r="C331" s="511"/>
      <c r="D331" s="149"/>
      <c r="E331" s="149"/>
      <c r="F331" s="149"/>
      <c r="G331" s="149"/>
      <c r="H331" s="6"/>
      <c r="I331" s="6"/>
      <c r="J331" s="149"/>
      <c r="K331" s="508"/>
    </row>
    <row r="332" spans="1:13" ht="15.75" thickBot="1" x14ac:dyDescent="0.3">
      <c r="A332" s="1509" t="s">
        <v>1502</v>
      </c>
      <c r="B332" s="1654"/>
      <c r="C332" s="510"/>
      <c r="D332" s="149"/>
      <c r="E332" s="149"/>
      <c r="F332" s="149"/>
      <c r="G332" s="149"/>
      <c r="H332" s="6"/>
      <c r="I332" s="6"/>
      <c r="J332" s="149"/>
      <c r="K332" s="508"/>
    </row>
    <row r="333" spans="1:13" ht="15.75" thickBot="1" x14ac:dyDescent="0.3">
      <c r="A333" s="442"/>
      <c r="B333" s="149"/>
      <c r="C333" s="149"/>
      <c r="D333" s="149"/>
      <c r="E333" s="149"/>
      <c r="F333" s="149"/>
      <c r="G333" s="149"/>
      <c r="I333" s="6"/>
      <c r="J333" s="149"/>
      <c r="K333" s="508"/>
    </row>
    <row r="334" spans="1:13" x14ac:dyDescent="0.25">
      <c r="A334" s="1507" t="s">
        <v>140</v>
      </c>
      <c r="B334" s="391"/>
      <c r="C334" s="149"/>
      <c r="D334" s="170"/>
      <c r="E334" s="149"/>
      <c r="F334" s="149"/>
      <c r="G334" s="149"/>
      <c r="H334" s="149"/>
      <c r="I334" s="149"/>
      <c r="J334" s="223"/>
      <c r="K334" s="508"/>
    </row>
    <row r="335" spans="1:13" x14ac:dyDescent="0.25">
      <c r="A335" s="1508"/>
      <c r="B335" s="1510"/>
      <c r="C335" s="149"/>
      <c r="D335" s="170"/>
      <c r="E335" s="149"/>
      <c r="F335" s="149"/>
      <c r="G335" s="149"/>
      <c r="H335" s="149"/>
      <c r="I335" s="149"/>
      <c r="J335" s="223"/>
      <c r="K335" s="508"/>
    </row>
    <row r="336" spans="1:13" x14ac:dyDescent="0.25">
      <c r="A336" s="1508" t="s">
        <v>150</v>
      </c>
      <c r="B336" s="1510"/>
      <c r="C336" s="149"/>
      <c r="D336" s="170"/>
      <c r="E336" s="149"/>
      <c r="F336" s="149"/>
      <c r="G336" s="149"/>
      <c r="H336" s="149"/>
      <c r="I336" s="149"/>
      <c r="J336" s="223"/>
      <c r="K336" s="508"/>
    </row>
    <row r="337" spans="1:11" x14ac:dyDescent="0.25">
      <c r="A337" s="1508" t="s">
        <v>1426</v>
      </c>
      <c r="B337" s="1510"/>
      <c r="C337" s="149"/>
      <c r="D337" s="510"/>
      <c r="E337" s="149"/>
      <c r="F337" s="443"/>
      <c r="G337" s="443"/>
      <c r="H337" s="149"/>
      <c r="I337" s="149"/>
      <c r="J337" s="223"/>
      <c r="K337" s="508"/>
    </row>
    <row r="338" spans="1:11" ht="15.75" thickBot="1" x14ac:dyDescent="0.3">
      <c r="A338" s="1509" t="s">
        <v>1504</v>
      </c>
      <c r="B338" s="509"/>
      <c r="C338" s="149"/>
      <c r="D338" s="149"/>
      <c r="E338" s="149"/>
      <c r="F338" s="170"/>
      <c r="G338" s="170"/>
      <c r="H338" s="1404"/>
      <c r="I338" s="170"/>
      <c r="J338" s="223"/>
      <c r="K338" s="508"/>
    </row>
    <row r="339" spans="1:11" ht="15.75" thickBot="1" x14ac:dyDescent="0.3">
      <c r="A339" s="149"/>
      <c r="B339" s="149"/>
      <c r="C339" s="149"/>
      <c r="D339" s="149"/>
      <c r="E339" s="149"/>
      <c r="F339" s="170"/>
      <c r="G339" s="170"/>
      <c r="H339" s="170"/>
      <c r="I339" s="170"/>
      <c r="J339" s="223"/>
      <c r="K339" s="508"/>
    </row>
    <row r="340" spans="1:11" x14ac:dyDescent="0.25">
      <c r="A340" s="1655" t="s">
        <v>888</v>
      </c>
      <c r="B340" s="511"/>
      <c r="C340" s="511"/>
      <c r="D340" s="149"/>
      <c r="E340" s="149"/>
      <c r="F340" s="170"/>
      <c r="G340" s="170"/>
      <c r="H340" s="170"/>
      <c r="I340" s="170"/>
      <c r="J340" s="223"/>
      <c r="K340" s="508"/>
    </row>
    <row r="341" spans="1:11" x14ac:dyDescent="0.25">
      <c r="A341" s="1656" t="s">
        <v>316</v>
      </c>
      <c r="B341" s="170"/>
      <c r="C341" s="170"/>
      <c r="D341" s="149"/>
      <c r="E341" s="149"/>
      <c r="F341" s="170"/>
      <c r="G341" s="170"/>
      <c r="H341" s="170"/>
      <c r="I341" s="170"/>
      <c r="J341" s="223"/>
      <c r="K341" s="508"/>
    </row>
    <row r="342" spans="1:11" x14ac:dyDescent="0.25">
      <c r="A342" s="1656" t="s">
        <v>1501</v>
      </c>
      <c r="B342" s="510"/>
      <c r="C342" s="510"/>
      <c r="D342" s="149"/>
      <c r="E342" s="149"/>
      <c r="F342" s="170"/>
      <c r="G342" s="170"/>
      <c r="H342" s="170"/>
      <c r="I342" s="510"/>
      <c r="J342" s="223"/>
      <c r="K342" s="508"/>
    </row>
    <row r="343" spans="1:11" ht="15.75" thickBot="1" x14ac:dyDescent="0.3">
      <c r="A343" s="1406" t="s">
        <v>1503</v>
      </c>
      <c r="B343" s="170"/>
      <c r="C343" s="170"/>
      <c r="D343" s="149"/>
      <c r="E343" s="149"/>
      <c r="F343" s="170"/>
      <c r="G343" s="170"/>
      <c r="H343" s="170"/>
      <c r="I343" s="510"/>
      <c r="J343" s="277"/>
      <c r="K343" s="508"/>
    </row>
    <row r="344" spans="1:11" x14ac:dyDescent="0.25">
      <c r="A344" s="510"/>
      <c r="B344" s="170"/>
      <c r="C344" s="170"/>
      <c r="D344" s="149"/>
      <c r="E344" s="149"/>
      <c r="F344" s="170"/>
      <c r="G344" s="170"/>
      <c r="H344" s="170"/>
      <c r="I344" s="510"/>
      <c r="J344" s="277"/>
      <c r="K344" s="508"/>
    </row>
    <row r="345" spans="1:11" ht="16.5" thickBot="1" x14ac:dyDescent="0.3">
      <c r="A345" s="1511"/>
      <c r="B345" s="513"/>
      <c r="C345" s="513"/>
      <c r="D345" s="513"/>
      <c r="E345" s="513"/>
      <c r="F345" s="387"/>
      <c r="G345" s="387"/>
      <c r="H345" s="387"/>
      <c r="I345" s="387"/>
      <c r="J345" s="513"/>
      <c r="K345" s="509"/>
    </row>
    <row r="346" spans="1:11" ht="15.75" thickTop="1" x14ac:dyDescent="0.25"/>
    <row r="350" spans="1:11" ht="15.75" thickBot="1" x14ac:dyDescent="0.3"/>
    <row r="351" spans="1:11" ht="15.75" x14ac:dyDescent="0.25">
      <c r="A351" s="195"/>
      <c r="B351" s="196"/>
      <c r="C351" s="196"/>
      <c r="D351" s="1651" t="s">
        <v>1598</v>
      </c>
      <c r="E351" s="196"/>
      <c r="F351" s="196"/>
      <c r="G351" s="196"/>
      <c r="H351" s="390"/>
      <c r="I351" s="196"/>
      <c r="J351" s="196"/>
      <c r="K351" s="473"/>
    </row>
    <row r="352" spans="1:11" ht="15.75" x14ac:dyDescent="0.25">
      <c r="A352" s="200" t="s">
        <v>76</v>
      </c>
      <c r="B352" s="49" t="s">
        <v>77</v>
      </c>
      <c r="C352" s="49" t="s">
        <v>78</v>
      </c>
      <c r="D352" s="49" t="s">
        <v>79</v>
      </c>
      <c r="E352" s="49" t="s">
        <v>80</v>
      </c>
      <c r="F352" s="49" t="s">
        <v>81</v>
      </c>
      <c r="G352" s="49" t="s">
        <v>82</v>
      </c>
      <c r="H352" s="49" t="s">
        <v>83</v>
      </c>
      <c r="I352" s="49" t="s">
        <v>84</v>
      </c>
      <c r="J352" s="474" t="s">
        <v>85</v>
      </c>
      <c r="K352" s="199"/>
    </row>
    <row r="353" spans="1:11" x14ac:dyDescent="0.25">
      <c r="A353" s="1505"/>
      <c r="B353" s="1506"/>
      <c r="C353" s="1506"/>
      <c r="D353" s="1506"/>
      <c r="E353" s="1506"/>
      <c r="F353" s="1506"/>
      <c r="G353" s="1506"/>
      <c r="H353" s="1506"/>
      <c r="I353" s="1506"/>
      <c r="J353" s="320">
        <f>SUM(A353:I353)</f>
        <v>0</v>
      </c>
      <c r="K353" s="199"/>
    </row>
    <row r="354" spans="1:11" x14ac:dyDescent="0.25">
      <c r="A354" s="949" t="s">
        <v>1427</v>
      </c>
      <c r="B354" s="949" t="s">
        <v>1427</v>
      </c>
      <c r="C354" s="949" t="s">
        <v>1427</v>
      </c>
      <c r="D354" s="949" t="s">
        <v>1427</v>
      </c>
      <c r="E354" s="949" t="s">
        <v>1427</v>
      </c>
      <c r="F354" s="949" t="s">
        <v>1427</v>
      </c>
      <c r="G354" s="949" t="s">
        <v>1427</v>
      </c>
      <c r="H354" s="949" t="s">
        <v>1427</v>
      </c>
      <c r="I354" s="949"/>
      <c r="J354" s="756"/>
      <c r="K354" s="199"/>
    </row>
    <row r="355" spans="1:11" x14ac:dyDescent="0.25">
      <c r="A355" s="854" t="s">
        <v>1428</v>
      </c>
      <c r="B355" s="854" t="s">
        <v>1428</v>
      </c>
      <c r="C355" s="854" t="s">
        <v>1428</v>
      </c>
      <c r="D355" s="854" t="s">
        <v>1428</v>
      </c>
      <c r="E355" s="854" t="s">
        <v>1428</v>
      </c>
      <c r="F355" s="854" t="s">
        <v>1428</v>
      </c>
      <c r="G355" s="854" t="s">
        <v>1428</v>
      </c>
      <c r="H355" s="854" t="s">
        <v>1429</v>
      </c>
      <c r="I355" s="854" t="s">
        <v>1428</v>
      </c>
      <c r="J355" s="6"/>
      <c r="K355" s="199"/>
    </row>
    <row r="356" spans="1:11" x14ac:dyDescent="0.25">
      <c r="A356" s="442"/>
      <c r="B356" s="149"/>
      <c r="C356" s="149"/>
      <c r="D356" s="149"/>
      <c r="E356" s="149"/>
      <c r="F356" s="6"/>
      <c r="G356" s="6"/>
      <c r="H356" s="6"/>
      <c r="I356" s="6" t="s">
        <v>1580</v>
      </c>
      <c r="J356" s="6"/>
      <c r="K356" s="199"/>
    </row>
    <row r="357" spans="1:11" ht="15.75" thickBot="1" x14ac:dyDescent="0.3">
      <c r="A357" s="442"/>
      <c r="B357" s="149"/>
      <c r="C357" s="149"/>
      <c r="D357" s="149"/>
      <c r="E357" s="149"/>
      <c r="F357" s="149"/>
      <c r="G357" s="149"/>
      <c r="H357" s="149"/>
      <c r="I357" s="149" t="s">
        <v>1581</v>
      </c>
      <c r="J357" s="149"/>
      <c r="K357" s="508"/>
    </row>
    <row r="358" spans="1:11" x14ac:dyDescent="0.25">
      <c r="A358" s="1041" t="s">
        <v>156</v>
      </c>
      <c r="B358" s="294"/>
      <c r="C358" s="511"/>
      <c r="D358" s="149"/>
      <c r="E358" s="149"/>
      <c r="F358" s="149"/>
      <c r="G358" s="149"/>
      <c r="H358" s="6"/>
      <c r="I358" s="6"/>
      <c r="J358" s="149"/>
      <c r="K358" s="508"/>
    </row>
    <row r="359" spans="1:11" ht="15.75" thickBot="1" x14ac:dyDescent="0.3">
      <c r="A359" s="1042"/>
      <c r="B359" s="295"/>
      <c r="C359" s="511"/>
      <c r="D359" s="149"/>
      <c r="E359" s="149"/>
      <c r="F359" s="149"/>
      <c r="G359" s="149"/>
      <c r="H359" s="6"/>
      <c r="I359" s="6"/>
      <c r="J359" s="149"/>
      <c r="K359" s="508"/>
    </row>
    <row r="360" spans="1:11" x14ac:dyDescent="0.25">
      <c r="A360" s="1042" t="s">
        <v>1430</v>
      </c>
      <c r="B360" s="298" t="s">
        <v>1505</v>
      </c>
      <c r="C360" s="511"/>
      <c r="D360" s="149"/>
      <c r="E360" s="149"/>
      <c r="F360" s="149"/>
      <c r="G360" s="149"/>
      <c r="H360" s="6"/>
      <c r="I360" s="6"/>
      <c r="J360" s="149"/>
      <c r="K360" s="508"/>
    </row>
    <row r="361" spans="1:11" ht="15.75" thickBot="1" x14ac:dyDescent="0.3">
      <c r="A361" s="1042" t="s">
        <v>1425</v>
      </c>
      <c r="B361" s="300" t="s">
        <v>473</v>
      </c>
      <c r="C361" s="511"/>
      <c r="D361" s="149"/>
      <c r="E361" s="149"/>
      <c r="F361" s="149"/>
      <c r="G361" s="149"/>
      <c r="H361" s="6"/>
      <c r="I361" s="6"/>
      <c r="J361" s="149"/>
      <c r="K361" s="508"/>
    </row>
    <row r="362" spans="1:11" ht="15.75" thickBot="1" x14ac:dyDescent="0.3">
      <c r="A362" s="1060" t="s">
        <v>1502</v>
      </c>
      <c r="B362" s="297"/>
      <c r="C362" s="510"/>
      <c r="D362" s="149"/>
      <c r="E362" s="149"/>
      <c r="F362" s="149"/>
      <c r="G362" s="149"/>
      <c r="H362" s="6"/>
      <c r="I362" s="6"/>
      <c r="J362" s="149"/>
      <c r="K362" s="508"/>
    </row>
    <row r="363" spans="1:11" ht="15.75" thickBot="1" x14ac:dyDescent="0.3">
      <c r="A363" s="442"/>
      <c r="B363" s="149"/>
      <c r="C363" s="149"/>
      <c r="D363" s="149"/>
      <c r="E363" s="149"/>
      <c r="F363" s="149"/>
      <c r="G363" s="149"/>
      <c r="H363" s="6"/>
      <c r="I363" s="6"/>
      <c r="J363" s="149"/>
      <c r="K363" s="508"/>
    </row>
    <row r="364" spans="1:11" x14ac:dyDescent="0.25">
      <c r="A364" s="1507" t="s">
        <v>140</v>
      </c>
      <c r="B364" s="391"/>
      <c r="C364" s="149"/>
      <c r="D364" s="170"/>
      <c r="E364" s="149"/>
      <c r="F364" s="149"/>
      <c r="G364" s="149"/>
      <c r="H364" s="149"/>
      <c r="I364" s="149"/>
      <c r="J364" s="223"/>
      <c r="K364" s="508"/>
    </row>
    <row r="365" spans="1:11" x14ac:dyDescent="0.25">
      <c r="A365" s="1508"/>
      <c r="B365" s="1510"/>
      <c r="C365" s="149"/>
      <c r="D365" s="170"/>
      <c r="E365" s="149"/>
      <c r="F365" s="149"/>
      <c r="G365" s="149"/>
      <c r="H365" s="149"/>
      <c r="I365" s="149"/>
      <c r="J365" s="223"/>
      <c r="K365" s="508"/>
    </row>
    <row r="366" spans="1:11" x14ac:dyDescent="0.25">
      <c r="A366" s="1508" t="s">
        <v>150</v>
      </c>
      <c r="B366" s="1510"/>
      <c r="C366" s="149"/>
      <c r="D366" s="170"/>
      <c r="E366" s="149"/>
      <c r="F366" s="149"/>
      <c r="G366" s="149"/>
      <c r="H366" s="149"/>
      <c r="I366" s="149"/>
      <c r="J366" s="223"/>
      <c r="K366" s="508"/>
    </row>
    <row r="367" spans="1:11" x14ac:dyDescent="0.25">
      <c r="A367" s="1508" t="s">
        <v>1426</v>
      </c>
      <c r="B367" s="1510"/>
      <c r="C367" s="149"/>
      <c r="D367" s="510"/>
      <c r="E367" s="149"/>
      <c r="F367" s="443"/>
      <c r="G367" s="443"/>
      <c r="H367" s="149"/>
      <c r="I367" s="149"/>
      <c r="J367" s="223"/>
      <c r="K367" s="508"/>
    </row>
    <row r="368" spans="1:11" ht="15.75" thickBot="1" x14ac:dyDescent="0.3">
      <c r="A368" s="1509" t="s">
        <v>1504</v>
      </c>
      <c r="B368" s="509"/>
      <c r="C368" s="149"/>
      <c r="D368" s="149"/>
      <c r="E368" s="149"/>
      <c r="F368" s="170"/>
      <c r="G368" s="170"/>
      <c r="H368" s="1404"/>
      <c r="I368" s="170"/>
      <c r="J368" s="223"/>
      <c r="K368" s="508"/>
    </row>
    <row r="369" spans="1:11" ht="15.75" thickBot="1" x14ac:dyDescent="0.3">
      <c r="A369" s="442"/>
      <c r="B369" s="149"/>
      <c r="C369" s="149"/>
      <c r="D369" s="149"/>
      <c r="E369" s="149"/>
      <c r="F369" s="170"/>
      <c r="G369" s="170"/>
      <c r="H369" s="170"/>
      <c r="I369" s="170"/>
      <c r="J369" s="223"/>
      <c r="K369" s="508"/>
    </row>
    <row r="370" spans="1:11" x14ac:dyDescent="0.25">
      <c r="A370" s="1024" t="s">
        <v>888</v>
      </c>
      <c r="B370" s="511"/>
      <c r="C370" s="511"/>
      <c r="D370" s="149"/>
      <c r="E370" s="149"/>
      <c r="F370" s="170"/>
      <c r="G370" s="170"/>
      <c r="H370" s="170"/>
      <c r="I370" s="170"/>
      <c r="J370" s="223"/>
      <c r="K370" s="508"/>
    </row>
    <row r="371" spans="1:11" x14ac:dyDescent="0.25">
      <c r="A371" s="1025" t="s">
        <v>316</v>
      </c>
      <c r="B371" s="170"/>
      <c r="C371" s="170"/>
      <c r="D371" s="149"/>
      <c r="E371" s="149"/>
      <c r="F371" s="170"/>
      <c r="G371" s="170"/>
      <c r="H371" s="170"/>
      <c r="I371" s="170"/>
      <c r="J371" s="223"/>
      <c r="K371" s="508"/>
    </row>
    <row r="372" spans="1:11" x14ac:dyDescent="0.25">
      <c r="A372" s="1025" t="s">
        <v>1501</v>
      </c>
      <c r="B372" s="510"/>
      <c r="C372" s="510"/>
      <c r="D372" s="149"/>
      <c r="E372" s="149"/>
      <c r="F372" s="170"/>
      <c r="G372" s="170"/>
      <c r="H372" s="170"/>
      <c r="I372" s="510"/>
      <c r="J372" s="223"/>
      <c r="K372" s="508"/>
    </row>
    <row r="373" spans="1:11" ht="15.75" thickBot="1" x14ac:dyDescent="0.3">
      <c r="A373" s="1061" t="s">
        <v>1503</v>
      </c>
      <c r="B373" s="170"/>
      <c r="C373" s="170"/>
      <c r="D373" s="149"/>
      <c r="E373" s="149"/>
      <c r="F373" s="170"/>
      <c r="G373" s="170"/>
      <c r="H373" s="170"/>
      <c r="I373" s="510"/>
      <c r="J373" s="277"/>
      <c r="K373" s="508"/>
    </row>
    <row r="374" spans="1:11" x14ac:dyDescent="0.25">
      <c r="A374" s="507"/>
      <c r="B374" s="170"/>
      <c r="C374" s="170"/>
      <c r="D374" s="149"/>
      <c r="E374" s="149"/>
      <c r="F374" s="170"/>
      <c r="G374" s="170"/>
      <c r="H374" s="170"/>
      <c r="I374" s="510"/>
      <c r="J374" s="277"/>
      <c r="K374" s="508"/>
    </row>
    <row r="375" spans="1:11" ht="16.5" thickBot="1" x14ac:dyDescent="0.3">
      <c r="A375" s="1652"/>
      <c r="B375" s="513"/>
      <c r="C375" s="513"/>
      <c r="D375" s="513"/>
      <c r="E375" s="513"/>
      <c r="F375" s="387"/>
      <c r="G375" s="387"/>
      <c r="H375" s="387"/>
      <c r="I375" s="387"/>
      <c r="J375" s="513"/>
      <c r="K375" s="509"/>
    </row>
    <row r="379" spans="1:11" ht="15.75" thickBot="1" x14ac:dyDescent="0.3"/>
    <row r="380" spans="1:11" ht="23.25" x14ac:dyDescent="0.35">
      <c r="A380" s="195"/>
      <c r="B380" s="196"/>
      <c r="C380" s="196"/>
      <c r="D380" s="1832" t="s">
        <v>1619</v>
      </c>
      <c r="E380" s="196"/>
      <c r="F380" s="196"/>
      <c r="G380" s="196"/>
      <c r="H380" s="390"/>
      <c r="I380" s="196"/>
      <c r="J380" s="196"/>
      <c r="K380" s="473"/>
    </row>
    <row r="381" spans="1:11" ht="15.75" x14ac:dyDescent="0.25">
      <c r="A381" s="200" t="s">
        <v>76</v>
      </c>
      <c r="B381" s="49" t="s">
        <v>77</v>
      </c>
      <c r="C381" s="49" t="s">
        <v>78</v>
      </c>
      <c r="D381" s="49" t="s">
        <v>79</v>
      </c>
      <c r="E381" s="49" t="s">
        <v>80</v>
      </c>
      <c r="F381" s="49" t="s">
        <v>81</v>
      </c>
      <c r="G381" s="49" t="s">
        <v>82</v>
      </c>
      <c r="H381" s="49" t="s">
        <v>83</v>
      </c>
      <c r="I381" s="49" t="s">
        <v>84</v>
      </c>
      <c r="J381" s="474" t="s">
        <v>85</v>
      </c>
      <c r="K381" s="199"/>
    </row>
    <row r="382" spans="1:11" ht="15.75" x14ac:dyDescent="0.25">
      <c r="A382" s="1851">
        <v>329041</v>
      </c>
      <c r="B382" s="1506">
        <v>0</v>
      </c>
      <c r="C382" s="1399">
        <v>45637</v>
      </c>
      <c r="D382" s="1399">
        <v>41670</v>
      </c>
      <c r="E382" s="1506">
        <v>0</v>
      </c>
      <c r="F382" s="1506">
        <v>0</v>
      </c>
      <c r="G382" s="1399">
        <v>41752</v>
      </c>
      <c r="H382" s="1506">
        <v>0</v>
      </c>
      <c r="I382" s="1399">
        <v>26004</v>
      </c>
      <c r="J382" s="320">
        <f>SUM(A382:I382)</f>
        <v>484104</v>
      </c>
      <c r="K382" s="199"/>
    </row>
    <row r="383" spans="1:11" ht="15.75" x14ac:dyDescent="0.25">
      <c r="A383" s="1852" t="s">
        <v>86</v>
      </c>
      <c r="B383" s="949">
        <v>0</v>
      </c>
      <c r="C383" s="949" t="s">
        <v>86</v>
      </c>
      <c r="D383" s="949" t="s">
        <v>86</v>
      </c>
      <c r="E383" s="949">
        <v>0</v>
      </c>
      <c r="F383" s="949">
        <v>0</v>
      </c>
      <c r="G383" s="949" t="s">
        <v>86</v>
      </c>
      <c r="H383" s="949">
        <v>0</v>
      </c>
      <c r="I383" s="949" t="s">
        <v>86</v>
      </c>
      <c r="J383" s="756"/>
      <c r="K383" s="199"/>
    </row>
    <row r="384" spans="1:11" ht="15.75" x14ac:dyDescent="0.25">
      <c r="A384" s="1853" t="s">
        <v>399</v>
      </c>
      <c r="B384" s="854"/>
      <c r="C384" s="755" t="s">
        <v>1778</v>
      </c>
      <c r="D384" s="755" t="s">
        <v>1778</v>
      </c>
      <c r="E384" s="854"/>
      <c r="F384" s="854"/>
      <c r="G384" s="755" t="s">
        <v>1778</v>
      </c>
      <c r="H384" s="854"/>
      <c r="I384" s="755" t="s">
        <v>1778</v>
      </c>
      <c r="J384" s="6"/>
      <c r="K384" s="199"/>
    </row>
    <row r="385" spans="1:11" ht="15.75" thickBot="1" x14ac:dyDescent="0.3">
      <c r="A385" s="442"/>
      <c r="B385" s="149"/>
      <c r="C385" s="149"/>
      <c r="D385" s="149"/>
      <c r="E385" s="149"/>
      <c r="F385" s="6"/>
      <c r="G385" s="6"/>
      <c r="H385" s="6"/>
      <c r="I385" s="6"/>
      <c r="J385" s="6"/>
      <c r="K385" s="199"/>
    </row>
    <row r="386" spans="1:11" ht="19.5" thickBot="1" x14ac:dyDescent="0.35">
      <c r="A386" s="442"/>
      <c r="B386" s="149"/>
      <c r="C386" s="149"/>
      <c r="D386" s="1833" t="s">
        <v>1761</v>
      </c>
      <c r="E386" s="1834"/>
      <c r="F386" s="1835"/>
      <c r="G386" s="149"/>
      <c r="H386" s="149"/>
      <c r="I386" s="149"/>
      <c r="J386" s="1842" t="s">
        <v>520</v>
      </c>
      <c r="K386" s="508"/>
    </row>
    <row r="387" spans="1:11" ht="19.5" thickBot="1" x14ac:dyDescent="0.35">
      <c r="A387" s="1041" t="s">
        <v>156</v>
      </c>
      <c r="B387" s="294"/>
      <c r="C387" s="511"/>
      <c r="D387" s="1836" t="s">
        <v>1769</v>
      </c>
      <c r="E387" s="977"/>
      <c r="F387" s="1837"/>
      <c r="G387" s="149"/>
      <c r="H387" s="6"/>
      <c r="I387" s="6"/>
      <c r="J387" s="1843">
        <f>J382+344041+222988</f>
        <v>1051133</v>
      </c>
      <c r="K387" s="508"/>
    </row>
    <row r="388" spans="1:11" ht="16.5" thickBot="1" x14ac:dyDescent="0.3">
      <c r="A388" s="1042" t="s">
        <v>1762</v>
      </c>
      <c r="B388" s="295"/>
      <c r="C388" s="511"/>
      <c r="D388" s="1838" t="s">
        <v>1770</v>
      </c>
      <c r="E388" s="1839"/>
      <c r="F388" s="1840"/>
      <c r="G388" s="149"/>
      <c r="H388" s="6"/>
      <c r="I388" s="6"/>
      <c r="J388" s="149"/>
      <c r="K388" s="508"/>
    </row>
    <row r="389" spans="1:11" x14ac:dyDescent="0.25">
      <c r="A389" s="1042" t="s">
        <v>138</v>
      </c>
      <c r="B389" s="295"/>
      <c r="C389" s="511"/>
      <c r="D389" s="149"/>
      <c r="E389" s="149"/>
      <c r="F389" s="149"/>
      <c r="G389" s="149"/>
      <c r="H389" s="6"/>
      <c r="I389" s="6"/>
      <c r="J389" s="149"/>
      <c r="K389" s="508"/>
    </row>
    <row r="390" spans="1:11" x14ac:dyDescent="0.25">
      <c r="A390" s="1042" t="s">
        <v>1764</v>
      </c>
      <c r="B390" s="295"/>
      <c r="C390" s="511"/>
      <c r="D390" s="149"/>
      <c r="E390" s="149"/>
      <c r="F390" s="149"/>
      <c r="G390" s="149"/>
      <c r="H390" s="6"/>
      <c r="I390" s="6"/>
      <c r="J390" s="149"/>
      <c r="K390" s="508"/>
    </row>
    <row r="391" spans="1:11" ht="15.75" thickBot="1" x14ac:dyDescent="0.3">
      <c r="A391" s="1060" t="s">
        <v>1765</v>
      </c>
      <c r="B391" s="297"/>
      <c r="C391" s="510"/>
      <c r="G391" s="149"/>
      <c r="H391" s="6"/>
      <c r="I391" s="6"/>
      <c r="J391" s="149"/>
      <c r="K391" s="508"/>
    </row>
    <row r="392" spans="1:11" ht="15.75" thickBot="1" x14ac:dyDescent="0.3">
      <c r="A392" s="442"/>
      <c r="B392" s="149"/>
      <c r="C392" s="149"/>
      <c r="I392" s="6"/>
      <c r="J392" s="149"/>
      <c r="K392" s="508"/>
    </row>
    <row r="393" spans="1:11" x14ac:dyDescent="0.25">
      <c r="A393" s="1041" t="s">
        <v>140</v>
      </c>
      <c r="B393" s="290"/>
      <c r="C393" s="149"/>
      <c r="I393" s="149"/>
      <c r="J393" s="223"/>
      <c r="K393" s="508"/>
    </row>
    <row r="394" spans="1:11" x14ac:dyDescent="0.25">
      <c r="A394" s="1042" t="s">
        <v>1766</v>
      </c>
      <c r="B394" s="295"/>
      <c r="C394" s="149"/>
      <c r="D394" s="170"/>
      <c r="E394" s="149"/>
      <c r="F394" s="149"/>
      <c r="I394" s="149"/>
      <c r="J394" s="223"/>
      <c r="K394" s="508"/>
    </row>
    <row r="395" spans="1:11" x14ac:dyDescent="0.25">
      <c r="A395" s="1042" t="s">
        <v>135</v>
      </c>
      <c r="B395" s="295"/>
      <c r="C395" s="149"/>
      <c r="D395" s="170"/>
      <c r="E395" s="149"/>
      <c r="F395" s="149"/>
      <c r="I395" s="149"/>
      <c r="J395" s="223"/>
      <c r="K395" s="508"/>
    </row>
    <row r="396" spans="1:11" x14ac:dyDescent="0.25">
      <c r="A396" s="1042" t="s">
        <v>1767</v>
      </c>
      <c r="B396" s="295"/>
      <c r="C396" s="149"/>
      <c r="D396" s="510"/>
      <c r="E396" s="149"/>
      <c r="F396" s="443"/>
      <c r="I396" s="149"/>
      <c r="J396" s="223"/>
      <c r="K396" s="508"/>
    </row>
    <row r="397" spans="1:11" ht="15.75" thickBot="1" x14ac:dyDescent="0.3">
      <c r="A397" s="1060" t="s">
        <v>1768</v>
      </c>
      <c r="B397" s="292"/>
      <c r="C397" s="149"/>
      <c r="D397" s="149"/>
      <c r="E397" s="149"/>
      <c r="F397" s="170"/>
      <c r="G397" s="170"/>
      <c r="H397" s="1404"/>
      <c r="I397" s="170"/>
      <c r="J397" s="223"/>
      <c r="K397" s="508"/>
    </row>
    <row r="398" spans="1:11" ht="15.75" thickBot="1" x14ac:dyDescent="0.3">
      <c r="A398" s="442"/>
      <c r="B398" s="149"/>
      <c r="C398" s="149"/>
      <c r="D398" s="149"/>
      <c r="E398" s="149"/>
      <c r="F398" s="170"/>
      <c r="G398" s="170"/>
      <c r="H398" s="170"/>
      <c r="I398" s="170"/>
      <c r="J398" s="223"/>
      <c r="K398" s="508"/>
    </row>
    <row r="399" spans="1:11" ht="18.75" x14ac:dyDescent="0.3">
      <c r="A399" s="1024" t="s">
        <v>888</v>
      </c>
      <c r="B399" s="511"/>
      <c r="C399" s="1844" t="s">
        <v>1756</v>
      </c>
      <c r="D399" s="1845"/>
      <c r="E399" s="149"/>
      <c r="F399" s="170"/>
      <c r="G399" s="170"/>
      <c r="H399" s="170"/>
      <c r="I399" s="170"/>
      <c r="J399" s="223"/>
      <c r="K399" s="508"/>
    </row>
    <row r="400" spans="1:11" ht="18.75" x14ac:dyDescent="0.3">
      <c r="A400" s="1025" t="s">
        <v>1762</v>
      </c>
      <c r="B400" s="170"/>
      <c r="C400" s="1846" t="s">
        <v>1760</v>
      </c>
      <c r="D400" s="1847"/>
      <c r="E400" s="149"/>
      <c r="F400" s="170"/>
      <c r="G400" s="170"/>
      <c r="H400" s="170"/>
      <c r="I400" s="170"/>
      <c r="J400" s="223"/>
      <c r="K400" s="508"/>
    </row>
    <row r="401" spans="1:11" ht="18.75" x14ac:dyDescent="0.3">
      <c r="A401" s="1025" t="s">
        <v>316</v>
      </c>
      <c r="B401" s="510"/>
      <c r="C401" s="1846" t="s">
        <v>1759</v>
      </c>
      <c r="D401" s="1847"/>
      <c r="E401" s="149"/>
      <c r="F401" s="170"/>
      <c r="G401" s="170"/>
      <c r="H401" s="170"/>
      <c r="I401" s="510"/>
      <c r="J401" s="223"/>
      <c r="K401" s="508"/>
    </row>
    <row r="402" spans="1:11" ht="19.5" thickBot="1" x14ac:dyDescent="0.35">
      <c r="A402" s="1841" t="s">
        <v>1763</v>
      </c>
      <c r="B402" s="170"/>
      <c r="C402" s="1846" t="s">
        <v>1758</v>
      </c>
      <c r="D402" s="1847"/>
      <c r="E402" s="149"/>
      <c r="F402" s="170"/>
      <c r="G402" s="170"/>
      <c r="H402" s="170"/>
      <c r="I402" s="510"/>
      <c r="J402" s="277"/>
      <c r="K402" s="508"/>
    </row>
    <row r="403" spans="1:11" ht="19.5" thickBot="1" x14ac:dyDescent="0.35">
      <c r="A403" s="507"/>
      <c r="B403" s="170"/>
      <c r="C403" s="1848" t="s">
        <v>1757</v>
      </c>
      <c r="D403" s="1849"/>
      <c r="E403" s="149"/>
      <c r="F403" s="170"/>
      <c r="G403" s="170"/>
      <c r="H403" s="170"/>
      <c r="I403" s="510"/>
      <c r="J403" s="277"/>
      <c r="K403" s="508"/>
    </row>
    <row r="404" spans="1:11" ht="16.5" thickBot="1" x14ac:dyDescent="0.3">
      <c r="A404" s="1652"/>
      <c r="B404" s="513"/>
      <c r="C404" s="513"/>
      <c r="D404" s="513"/>
      <c r="E404" s="513"/>
      <c r="F404" s="387"/>
      <c r="G404" s="387"/>
      <c r="H404" s="387"/>
      <c r="I404" s="387"/>
      <c r="J404" s="513"/>
      <c r="K404" s="509"/>
    </row>
    <row r="408" spans="1:11" ht="15.75" thickBot="1" x14ac:dyDescent="0.3"/>
    <row r="409" spans="1:11" ht="23.25" x14ac:dyDescent="0.35">
      <c r="A409" s="195"/>
      <c r="B409" s="196"/>
      <c r="C409" s="196"/>
      <c r="D409" s="1832" t="s">
        <v>1747</v>
      </c>
      <c r="E409" s="196" t="s">
        <v>1883</v>
      </c>
      <c r="F409" s="196"/>
      <c r="G409" s="196"/>
      <c r="H409" s="390"/>
      <c r="I409" s="196"/>
      <c r="J409" s="196"/>
      <c r="K409" s="473"/>
    </row>
    <row r="410" spans="1:11" ht="15.75" x14ac:dyDescent="0.25">
      <c r="A410" s="200" t="s">
        <v>76</v>
      </c>
      <c r="B410" s="49" t="s">
        <v>77</v>
      </c>
      <c r="C410" s="49" t="s">
        <v>78</v>
      </c>
      <c r="D410" s="49" t="s">
        <v>79</v>
      </c>
      <c r="E410" s="49" t="s">
        <v>80</v>
      </c>
      <c r="F410" s="49" t="s">
        <v>81</v>
      </c>
      <c r="G410" s="49" t="s">
        <v>82</v>
      </c>
      <c r="H410" s="49" t="s">
        <v>83</v>
      </c>
      <c r="I410" s="49" t="s">
        <v>84</v>
      </c>
      <c r="J410" s="474" t="s">
        <v>85</v>
      </c>
      <c r="K410" s="199"/>
    </row>
    <row r="411" spans="1:11" ht="15.75" x14ac:dyDescent="0.25">
      <c r="A411" s="1994">
        <f>329041+16561</f>
        <v>345602</v>
      </c>
      <c r="B411" s="1506">
        <v>0</v>
      </c>
      <c r="C411" s="1995">
        <v>45637</v>
      </c>
      <c r="D411" s="1399">
        <v>46461</v>
      </c>
      <c r="E411" s="1506">
        <v>0</v>
      </c>
      <c r="F411" s="1506">
        <v>0</v>
      </c>
      <c r="G411" s="1995">
        <v>41752</v>
      </c>
      <c r="H411" s="1506">
        <v>0</v>
      </c>
      <c r="I411" s="1995">
        <v>26004</v>
      </c>
      <c r="J411" s="320">
        <f>SUM(A411:I411)</f>
        <v>505456</v>
      </c>
      <c r="K411" s="199"/>
    </row>
    <row r="412" spans="1:11" ht="15.75" x14ac:dyDescent="0.25">
      <c r="A412" s="1923" t="s">
        <v>1825</v>
      </c>
      <c r="B412" s="949">
        <v>0</v>
      </c>
      <c r="C412" s="949" t="s">
        <v>1825</v>
      </c>
      <c r="D412" s="949" t="s">
        <v>1825</v>
      </c>
      <c r="E412" s="949">
        <v>0</v>
      </c>
      <c r="F412" s="949">
        <v>0</v>
      </c>
      <c r="G412" s="949" t="s">
        <v>1825</v>
      </c>
      <c r="H412" s="949">
        <v>0</v>
      </c>
      <c r="I412" s="1922" t="s">
        <v>1825</v>
      </c>
      <c r="J412" s="756"/>
      <c r="K412" s="199"/>
    </row>
    <row r="413" spans="1:11" ht="15.75" x14ac:dyDescent="0.25">
      <c r="A413" s="1921" t="s">
        <v>1909</v>
      </c>
      <c r="B413" s="854"/>
      <c r="C413" s="949"/>
      <c r="D413" s="949"/>
      <c r="E413" s="854"/>
      <c r="F413" s="854"/>
      <c r="G413" s="949"/>
      <c r="H413" s="854"/>
      <c r="I413" s="1922"/>
      <c r="J413" s="6"/>
      <c r="K413" s="199"/>
    </row>
    <row r="414" spans="1:11" x14ac:dyDescent="0.25">
      <c r="A414" s="442" t="s">
        <v>1911</v>
      </c>
      <c r="B414" s="149"/>
      <c r="C414" s="149"/>
      <c r="D414" s="149"/>
      <c r="E414" s="149"/>
      <c r="F414" s="6"/>
      <c r="G414" s="6"/>
      <c r="H414" s="6"/>
      <c r="I414" s="6"/>
      <c r="J414" s="6"/>
      <c r="K414" s="199"/>
    </row>
    <row r="415" spans="1:11" ht="19.5" thickBot="1" x14ac:dyDescent="0.35">
      <c r="A415" s="442"/>
      <c r="B415" s="149"/>
      <c r="C415" s="149"/>
      <c r="D415" s="765"/>
      <c r="E415" s="149"/>
      <c r="F415" s="149"/>
      <c r="G415" s="149"/>
      <c r="H415" s="149"/>
      <c r="I415" s="149"/>
      <c r="J415" s="1924"/>
      <c r="K415" s="508"/>
    </row>
    <row r="416" spans="1:11" ht="18.75" x14ac:dyDescent="0.3">
      <c r="A416" s="1041" t="s">
        <v>156</v>
      </c>
      <c r="B416" s="294"/>
      <c r="C416" s="511"/>
      <c r="D416" s="977"/>
      <c r="E416" s="977"/>
      <c r="F416" s="977"/>
      <c r="G416" s="149"/>
      <c r="H416" s="6"/>
      <c r="I416" s="6"/>
      <c r="J416" s="1925"/>
      <c r="K416" s="508"/>
    </row>
    <row r="417" spans="1:11" ht="15.75" x14ac:dyDescent="0.25">
      <c r="A417" s="1042" t="s">
        <v>1826</v>
      </c>
      <c r="B417" s="295"/>
      <c r="C417" s="511"/>
      <c r="D417" s="977"/>
      <c r="E417" s="977"/>
      <c r="F417" s="977"/>
      <c r="G417" s="149"/>
      <c r="H417" s="6"/>
      <c r="I417" s="6"/>
      <c r="J417" s="149"/>
      <c r="K417" s="508"/>
    </row>
    <row r="418" spans="1:11" x14ac:dyDescent="0.25">
      <c r="A418" s="1042" t="s">
        <v>138</v>
      </c>
      <c r="B418" s="295"/>
      <c r="C418" s="511"/>
      <c r="D418" s="149"/>
      <c r="E418" s="149"/>
      <c r="F418" s="149"/>
      <c r="G418" s="149"/>
      <c r="H418" s="6"/>
      <c r="I418" s="6"/>
      <c r="J418" s="149"/>
      <c r="K418" s="508"/>
    </row>
    <row r="419" spans="1:11" x14ac:dyDescent="0.25">
      <c r="A419" s="574" t="s">
        <v>1829</v>
      </c>
      <c r="B419" s="295"/>
      <c r="C419" s="511"/>
      <c r="D419" s="149"/>
      <c r="E419" s="149"/>
      <c r="F419" s="149"/>
      <c r="G419" s="149"/>
      <c r="H419" s="6"/>
      <c r="I419" s="6"/>
      <c r="J419" s="149"/>
      <c r="K419" s="508"/>
    </row>
    <row r="420" spans="1:11" ht="15.75" thickBot="1" x14ac:dyDescent="0.3">
      <c r="A420" s="1060" t="s">
        <v>1912</v>
      </c>
      <c r="B420" s="297"/>
      <c r="C420" s="510"/>
      <c r="D420" s="6"/>
      <c r="E420" s="6"/>
      <c r="F420" s="6"/>
      <c r="G420" s="149"/>
      <c r="H420" s="6"/>
      <c r="I420" s="6"/>
      <c r="J420" s="149"/>
      <c r="K420" s="508"/>
    </row>
    <row r="421" spans="1:11" ht="15.75" thickBot="1" x14ac:dyDescent="0.3">
      <c r="A421" s="442"/>
      <c r="B421" s="149"/>
      <c r="C421" s="149"/>
      <c r="D421" s="6"/>
      <c r="E421" s="6"/>
      <c r="F421" s="6"/>
      <c r="G421" s="6"/>
      <c r="H421" s="6"/>
      <c r="I421" s="6"/>
      <c r="J421" s="149"/>
      <c r="K421" s="508"/>
    </row>
    <row r="422" spans="1:11" x14ac:dyDescent="0.25">
      <c r="A422" s="1041" t="s">
        <v>140</v>
      </c>
      <c r="B422" s="290"/>
      <c r="C422" s="149"/>
      <c r="D422" s="6"/>
      <c r="E422" s="6"/>
      <c r="F422" s="6"/>
      <c r="G422" s="6"/>
      <c r="H422" s="6"/>
      <c r="I422" s="149"/>
      <c r="J422" s="223"/>
      <c r="K422" s="508"/>
    </row>
    <row r="423" spans="1:11" x14ac:dyDescent="0.25">
      <c r="A423" s="1042" t="s">
        <v>1827</v>
      </c>
      <c r="B423" s="295"/>
      <c r="C423" s="149"/>
      <c r="D423" s="170"/>
      <c r="E423" s="149"/>
      <c r="F423" s="149"/>
      <c r="G423" s="6"/>
      <c r="H423" s="6"/>
      <c r="I423" s="149"/>
      <c r="J423" s="223"/>
      <c r="K423" s="508"/>
    </row>
    <row r="424" spans="1:11" x14ac:dyDescent="0.25">
      <c r="A424" s="1042" t="s">
        <v>135</v>
      </c>
      <c r="B424" s="295"/>
      <c r="C424" s="149"/>
      <c r="D424" s="170"/>
      <c r="E424" s="149"/>
      <c r="F424" s="149"/>
      <c r="G424" s="6"/>
      <c r="H424" s="6"/>
      <c r="I424" s="149"/>
      <c r="J424" s="223"/>
      <c r="K424" s="508"/>
    </row>
    <row r="425" spans="1:11" x14ac:dyDescent="0.25">
      <c r="A425" s="574" t="s">
        <v>1828</v>
      </c>
      <c r="B425" s="295"/>
      <c r="C425" s="149"/>
      <c r="D425" s="510"/>
      <c r="E425" s="149"/>
      <c r="F425" s="443"/>
      <c r="G425" s="6"/>
      <c r="H425" s="6"/>
      <c r="I425" s="149"/>
      <c r="J425" s="223"/>
      <c r="K425" s="508"/>
    </row>
    <row r="426" spans="1:11" ht="15.75" thickBot="1" x14ac:dyDescent="0.3">
      <c r="A426" s="1060" t="s">
        <v>1913</v>
      </c>
      <c r="B426" s="292"/>
      <c r="C426" s="149"/>
      <c r="D426" s="149"/>
      <c r="E426" s="149"/>
      <c r="F426" s="170"/>
      <c r="G426" s="170"/>
      <c r="H426" s="1404"/>
      <c r="I426" s="170"/>
      <c r="J426" s="223"/>
      <c r="K426" s="508"/>
    </row>
    <row r="427" spans="1:11" ht="19.5" thickBot="1" x14ac:dyDescent="0.35">
      <c r="A427" s="442"/>
      <c r="B427" s="149"/>
      <c r="C427" s="1920" t="s">
        <v>1756</v>
      </c>
      <c r="D427" s="1919"/>
      <c r="E427" s="149"/>
      <c r="F427" s="170"/>
      <c r="G427" s="170"/>
      <c r="H427" s="170"/>
      <c r="I427" s="170"/>
      <c r="J427" s="223"/>
      <c r="K427" s="508"/>
    </row>
    <row r="428" spans="1:11" ht="18.75" x14ac:dyDescent="0.3">
      <c r="A428" s="1024" t="s">
        <v>888</v>
      </c>
      <c r="B428" s="511"/>
      <c r="C428" s="1915" t="s">
        <v>1760</v>
      </c>
      <c r="D428" s="1916"/>
      <c r="E428" s="149"/>
      <c r="F428" s="170"/>
      <c r="G428" s="170"/>
      <c r="H428" s="170"/>
      <c r="I428" s="170"/>
      <c r="J428" s="223"/>
      <c r="K428" s="508"/>
    </row>
    <row r="429" spans="1:11" ht="18.75" x14ac:dyDescent="0.3">
      <c r="A429" s="1025" t="s">
        <v>1826</v>
      </c>
      <c r="B429" s="170"/>
      <c r="C429" s="1915" t="s">
        <v>1759</v>
      </c>
      <c r="D429" s="1916"/>
      <c r="E429" s="149"/>
      <c r="F429" s="170"/>
      <c r="G429" s="170"/>
      <c r="H429" s="170"/>
      <c r="I429" s="170"/>
      <c r="J429" s="223"/>
      <c r="K429" s="508"/>
    </row>
    <row r="430" spans="1:11" ht="18.75" x14ac:dyDescent="0.3">
      <c r="A430" s="1025" t="s">
        <v>316</v>
      </c>
      <c r="B430" s="510"/>
      <c r="C430" s="1915" t="s">
        <v>1758</v>
      </c>
      <c r="D430" s="1916"/>
      <c r="E430" s="149"/>
      <c r="F430" s="170"/>
      <c r="G430" s="170"/>
      <c r="H430" s="170"/>
      <c r="I430" s="510"/>
      <c r="J430" s="223"/>
      <c r="K430" s="508"/>
    </row>
    <row r="431" spans="1:11" ht="19.5" thickBot="1" x14ac:dyDescent="0.35">
      <c r="A431" s="1841" t="s">
        <v>1910</v>
      </c>
      <c r="B431" s="170"/>
      <c r="C431" s="1915" t="s">
        <v>1824</v>
      </c>
      <c r="D431" s="1916"/>
      <c r="E431" s="149"/>
      <c r="F431" s="170"/>
      <c r="G431" s="170"/>
      <c r="H431" s="170"/>
      <c r="I431" s="510"/>
      <c r="J431" s="277"/>
      <c r="K431" s="508"/>
    </row>
    <row r="432" spans="1:11" ht="19.5" thickBot="1" x14ac:dyDescent="0.35">
      <c r="A432" s="507"/>
      <c r="B432" s="170"/>
      <c r="C432" s="1917" t="s">
        <v>1757</v>
      </c>
      <c r="D432" s="1918"/>
      <c r="E432" s="149"/>
      <c r="F432" s="170"/>
      <c r="G432" s="170"/>
      <c r="H432" s="170"/>
      <c r="I432" s="510"/>
      <c r="J432" s="277"/>
      <c r="K432" s="508"/>
    </row>
    <row r="433" spans="1:11" ht="16.5" thickBot="1" x14ac:dyDescent="0.3">
      <c r="A433" s="1652"/>
      <c r="B433" s="513"/>
      <c r="C433" s="42"/>
      <c r="D433" s="42"/>
      <c r="E433" s="513"/>
      <c r="F433" s="387"/>
      <c r="G433" s="387"/>
      <c r="H433" s="387"/>
      <c r="I433" s="387"/>
      <c r="J433" s="513"/>
      <c r="K433" s="509"/>
    </row>
    <row r="436" spans="1:11" ht="15.75" thickBot="1" x14ac:dyDescent="0.3"/>
    <row r="437" spans="1:11" ht="23.25" x14ac:dyDescent="0.35">
      <c r="A437" s="195"/>
      <c r="B437" s="196"/>
      <c r="C437" s="196"/>
      <c r="D437" s="1832" t="s">
        <v>1920</v>
      </c>
      <c r="E437" s="196" t="s">
        <v>1921</v>
      </c>
      <c r="F437" s="196"/>
      <c r="G437" s="196"/>
      <c r="H437" s="390"/>
      <c r="I437" s="196"/>
      <c r="J437" s="196"/>
      <c r="K437" s="473"/>
    </row>
    <row r="438" spans="1:11" ht="15.75" x14ac:dyDescent="0.25">
      <c r="A438" s="200" t="s">
        <v>76</v>
      </c>
      <c r="B438" s="49" t="s">
        <v>77</v>
      </c>
      <c r="C438" s="49" t="s">
        <v>78</v>
      </c>
      <c r="D438" s="49" t="s">
        <v>79</v>
      </c>
      <c r="E438" s="49" t="s">
        <v>80</v>
      </c>
      <c r="F438" s="49" t="s">
        <v>81</v>
      </c>
      <c r="G438" s="49" t="s">
        <v>82</v>
      </c>
      <c r="H438" s="49" t="s">
        <v>83</v>
      </c>
      <c r="I438" s="49" t="s">
        <v>84</v>
      </c>
      <c r="J438" s="474" t="s">
        <v>85</v>
      </c>
      <c r="K438" s="199"/>
    </row>
    <row r="439" spans="1:11" ht="15.75" x14ac:dyDescent="0.25">
      <c r="A439" s="1994">
        <v>329041</v>
      </c>
      <c r="B439" s="1399">
        <v>0</v>
      </c>
      <c r="C439" s="1995">
        <v>45637</v>
      </c>
      <c r="D439" s="1399">
        <v>41461</v>
      </c>
      <c r="E439" s="1399">
        <v>0</v>
      </c>
      <c r="F439" s="1399">
        <v>0</v>
      </c>
      <c r="G439" s="1995">
        <v>41752</v>
      </c>
      <c r="H439" s="1399">
        <v>0</v>
      </c>
      <c r="I439" s="1995">
        <v>26004</v>
      </c>
      <c r="J439" s="320">
        <f>SUM(A439:I439)</f>
        <v>483895</v>
      </c>
      <c r="K439" s="199"/>
    </row>
    <row r="440" spans="1:11" ht="15.75" x14ac:dyDescent="0.25">
      <c r="A440" s="2087" t="s">
        <v>1922</v>
      </c>
      <c r="B440" s="755">
        <v>0</v>
      </c>
      <c r="C440" s="755" t="s">
        <v>1825</v>
      </c>
      <c r="D440" s="755" t="s">
        <v>1825</v>
      </c>
      <c r="E440" s="755">
        <v>0</v>
      </c>
      <c r="F440" s="755">
        <v>0</v>
      </c>
      <c r="G440" s="755" t="s">
        <v>1825</v>
      </c>
      <c r="H440" s="755">
        <v>0</v>
      </c>
      <c r="I440" s="2088" t="s">
        <v>1825</v>
      </c>
      <c r="J440" s="2089"/>
      <c r="K440" s="199"/>
    </row>
    <row r="441" spans="1:11" ht="15.75" x14ac:dyDescent="0.25">
      <c r="A441" s="1921"/>
      <c r="B441" s="854"/>
      <c r="C441" s="949"/>
      <c r="D441" s="949"/>
      <c r="E441" s="854"/>
      <c r="F441" s="854"/>
      <c r="G441" s="949"/>
      <c r="H441" s="854"/>
      <c r="I441" s="1922"/>
      <c r="J441" s="6"/>
      <c r="K441" s="199"/>
    </row>
    <row r="442" spans="1:11" x14ac:dyDescent="0.25">
      <c r="A442" s="442"/>
      <c r="B442" s="149"/>
      <c r="C442" s="149"/>
      <c r="D442" s="149"/>
      <c r="E442" s="149"/>
      <c r="F442" s="6"/>
      <c r="G442" s="6"/>
      <c r="H442" s="6"/>
      <c r="I442" s="6"/>
      <c r="J442" s="6"/>
      <c r="K442" s="199"/>
    </row>
    <row r="443" spans="1:11" ht="19.5" thickBot="1" x14ac:dyDescent="0.35">
      <c r="A443" s="442"/>
      <c r="B443" s="149"/>
      <c r="C443" s="149"/>
      <c r="D443" s="765"/>
      <c r="E443" s="149"/>
      <c r="F443" s="149"/>
      <c r="G443" s="149"/>
      <c r="H443" s="149"/>
      <c r="I443" s="149"/>
      <c r="J443" s="1924"/>
      <c r="K443" s="508"/>
    </row>
    <row r="444" spans="1:11" ht="18.75" x14ac:dyDescent="0.3">
      <c r="A444" s="1041" t="s">
        <v>156</v>
      </c>
      <c r="B444" s="294"/>
      <c r="C444" s="511"/>
      <c r="D444" s="977"/>
      <c r="E444" s="977"/>
      <c r="F444" s="977"/>
      <c r="G444" s="149"/>
      <c r="H444" s="6"/>
      <c r="I444" s="6"/>
      <c r="J444" s="1925"/>
      <c r="K444" s="508"/>
    </row>
    <row r="445" spans="1:11" ht="15.75" x14ac:dyDescent="0.25">
      <c r="A445" s="1042" t="s">
        <v>1951</v>
      </c>
      <c r="B445" s="295"/>
      <c r="C445" s="511"/>
      <c r="D445" s="977"/>
      <c r="E445" s="977"/>
      <c r="F445" s="977"/>
      <c r="G445" s="149"/>
      <c r="H445" s="6"/>
      <c r="I445" s="6"/>
      <c r="J445" s="149"/>
      <c r="K445" s="508"/>
    </row>
    <row r="446" spans="1:11" x14ac:dyDescent="0.25">
      <c r="A446" s="1042" t="s">
        <v>138</v>
      </c>
      <c r="B446" s="295"/>
      <c r="C446" s="511"/>
      <c r="D446" s="149"/>
      <c r="E446" s="149"/>
      <c r="F446" s="149"/>
      <c r="G446" s="149"/>
      <c r="H446" s="6"/>
      <c r="I446" s="6"/>
      <c r="J446" s="149"/>
      <c r="K446" s="508"/>
    </row>
    <row r="447" spans="1:11" x14ac:dyDescent="0.25">
      <c r="A447" s="574" t="s">
        <v>1952</v>
      </c>
      <c r="B447" s="295"/>
      <c r="C447" s="511"/>
      <c r="D447" s="149"/>
      <c r="E447" s="149"/>
      <c r="F447" s="149"/>
      <c r="G447" s="149"/>
      <c r="H447" s="6"/>
      <c r="I447" s="6"/>
      <c r="J447" s="149"/>
      <c r="K447" s="508"/>
    </row>
    <row r="448" spans="1:11" ht="15.75" thickBot="1" x14ac:dyDescent="0.3">
      <c r="A448" s="1060" t="s">
        <v>418</v>
      </c>
      <c r="B448" s="297"/>
      <c r="C448" s="510"/>
      <c r="D448" s="6"/>
      <c r="E448" s="6"/>
      <c r="F448" s="6"/>
      <c r="G448" s="149"/>
      <c r="H448" s="6"/>
      <c r="I448" s="6"/>
      <c r="J448" s="149"/>
      <c r="K448" s="508"/>
    </row>
    <row r="449" spans="1:11" ht="15.75" thickBot="1" x14ac:dyDescent="0.3">
      <c r="A449" s="442"/>
      <c r="B449" s="149"/>
      <c r="C449" s="149"/>
      <c r="D449" s="6"/>
      <c r="E449" s="6"/>
      <c r="F449" s="6"/>
      <c r="G449" s="6"/>
      <c r="H449" s="6"/>
      <c r="I449" s="6"/>
      <c r="J449" s="149"/>
      <c r="K449" s="508"/>
    </row>
    <row r="450" spans="1:11" x14ac:dyDescent="0.25">
      <c r="A450" s="1041" t="s">
        <v>140</v>
      </c>
      <c r="B450" s="290"/>
      <c r="C450" s="149"/>
      <c r="D450" s="6"/>
      <c r="E450" s="6"/>
      <c r="F450" s="6"/>
      <c r="G450" s="6"/>
      <c r="H450" s="6"/>
      <c r="I450" s="149"/>
      <c r="J450" s="223"/>
      <c r="K450" s="508"/>
    </row>
    <row r="451" spans="1:11" x14ac:dyDescent="0.25">
      <c r="A451" s="1042" t="s">
        <v>801</v>
      </c>
      <c r="B451" s="295"/>
      <c r="C451" s="149"/>
      <c r="D451" s="170"/>
      <c r="E451" s="149"/>
      <c r="F451" s="149"/>
      <c r="G451" s="6"/>
      <c r="H451" s="6"/>
      <c r="I451" s="149"/>
      <c r="J451" s="223"/>
      <c r="K451" s="508"/>
    </row>
    <row r="452" spans="1:11" x14ac:dyDescent="0.25">
      <c r="A452" s="1042" t="s">
        <v>135</v>
      </c>
      <c r="B452" s="295"/>
      <c r="C452" s="149"/>
      <c r="D452" s="170"/>
      <c r="E452" s="149"/>
      <c r="F452" s="149"/>
      <c r="G452" s="6"/>
      <c r="H452" s="6"/>
      <c r="I452" s="149"/>
      <c r="J452" s="223"/>
      <c r="K452" s="508"/>
    </row>
    <row r="453" spans="1:11" x14ac:dyDescent="0.25">
      <c r="A453" s="574" t="s">
        <v>1953</v>
      </c>
      <c r="B453" s="295"/>
      <c r="C453" s="149"/>
      <c r="D453" s="510"/>
      <c r="E453" s="149"/>
      <c r="F453" s="443"/>
      <c r="G453" s="6"/>
      <c r="H453" s="6"/>
      <c r="I453" s="149"/>
      <c r="J453" s="223"/>
      <c r="K453" s="508"/>
    </row>
    <row r="454" spans="1:11" ht="15.75" thickBot="1" x14ac:dyDescent="0.3">
      <c r="A454" s="1060" t="s">
        <v>418</v>
      </c>
      <c r="B454" s="292"/>
      <c r="C454" s="149"/>
      <c r="D454" s="149"/>
      <c r="E454" s="149"/>
      <c r="F454" s="170"/>
      <c r="G454" s="170"/>
      <c r="H454" s="1404"/>
      <c r="I454" s="170"/>
      <c r="J454" s="223"/>
      <c r="K454" s="508"/>
    </row>
    <row r="455" spans="1:11" ht="19.5" thickBot="1" x14ac:dyDescent="0.35">
      <c r="A455" s="442"/>
      <c r="B455" s="149"/>
      <c r="C455" s="1920" t="s">
        <v>1756</v>
      </c>
      <c r="D455" s="1919"/>
      <c r="E455" s="149"/>
      <c r="F455" s="170"/>
      <c r="G455" s="170"/>
      <c r="H455" s="170"/>
      <c r="I455" s="170"/>
      <c r="J455" s="223"/>
      <c r="K455" s="508"/>
    </row>
    <row r="456" spans="1:11" ht="18.75" x14ac:dyDescent="0.3">
      <c r="A456" s="1024" t="s">
        <v>888</v>
      </c>
      <c r="B456" s="511"/>
      <c r="C456" s="1915" t="s">
        <v>1760</v>
      </c>
      <c r="D456" s="1916"/>
      <c r="E456" s="149"/>
      <c r="F456" s="170"/>
      <c r="G456" s="170"/>
      <c r="H456" s="170"/>
      <c r="I456" s="170"/>
      <c r="J456" s="223"/>
      <c r="K456" s="508"/>
    </row>
    <row r="457" spans="1:11" ht="18.75" x14ac:dyDescent="0.3">
      <c r="A457" s="1025" t="s">
        <v>1951</v>
      </c>
      <c r="B457" s="170"/>
      <c r="C457" s="1915" t="s">
        <v>1759</v>
      </c>
      <c r="D457" s="1916"/>
      <c r="E457" s="149"/>
      <c r="F457" s="170"/>
      <c r="G457" s="170"/>
      <c r="H457" s="170"/>
      <c r="I457" s="170"/>
      <c r="J457" s="223"/>
      <c r="K457" s="508"/>
    </row>
    <row r="458" spans="1:11" ht="18.75" x14ac:dyDescent="0.3">
      <c r="A458" s="1025" t="s">
        <v>316</v>
      </c>
      <c r="B458" s="510"/>
      <c r="C458" s="1915" t="s">
        <v>1758</v>
      </c>
      <c r="D458" s="1916"/>
      <c r="E458" s="149"/>
      <c r="F458" s="170"/>
      <c r="G458" s="170"/>
      <c r="H458" s="170"/>
      <c r="I458" s="510"/>
      <c r="J458" s="223"/>
      <c r="K458" s="508"/>
    </row>
    <row r="459" spans="1:11" ht="19.5" thickBot="1" x14ac:dyDescent="0.35">
      <c r="A459" s="2090">
        <v>46366</v>
      </c>
      <c r="B459" s="170"/>
      <c r="C459" s="1915" t="s">
        <v>1824</v>
      </c>
      <c r="D459" s="1916"/>
      <c r="E459" s="149"/>
      <c r="F459" s="170"/>
      <c r="G459" s="170"/>
      <c r="H459" s="170"/>
      <c r="I459" s="510"/>
      <c r="J459" s="277"/>
      <c r="K459" s="508"/>
    </row>
    <row r="460" spans="1:11" ht="19.5" thickBot="1" x14ac:dyDescent="0.35">
      <c r="A460" s="574" t="s">
        <v>418</v>
      </c>
      <c r="B460" s="170"/>
      <c r="C460" s="1917" t="s">
        <v>1757</v>
      </c>
      <c r="D460" s="1918"/>
      <c r="E460" s="149"/>
      <c r="F460" s="170"/>
      <c r="G460" s="170"/>
      <c r="H460" s="170"/>
      <c r="I460" s="510"/>
      <c r="J460" s="277"/>
      <c r="K460" s="508"/>
    </row>
    <row r="461" spans="1:11" ht="16.5" thickBot="1" x14ac:dyDescent="0.3">
      <c r="A461" s="1652"/>
      <c r="B461" s="513"/>
      <c r="C461" s="42"/>
      <c r="D461" s="42"/>
      <c r="E461" s="513"/>
      <c r="F461" s="387"/>
      <c r="G461" s="387"/>
      <c r="H461" s="387"/>
      <c r="I461" s="387"/>
      <c r="J461" s="513"/>
      <c r="K461" s="509"/>
    </row>
    <row r="463" spans="1:11" ht="15.75" thickBot="1" x14ac:dyDescent="0.3"/>
    <row r="464" spans="1:11" ht="23.25" x14ac:dyDescent="0.35">
      <c r="A464" s="195"/>
      <c r="B464" s="196"/>
      <c r="C464" s="196"/>
      <c r="D464" s="1832" t="s">
        <v>486</v>
      </c>
      <c r="E464" s="196" t="s">
        <v>1949</v>
      </c>
      <c r="F464" s="196"/>
      <c r="G464" s="196"/>
      <c r="H464" s="390"/>
      <c r="I464" s="196"/>
      <c r="J464" s="196"/>
      <c r="K464" s="473"/>
    </row>
    <row r="465" spans="1:11" ht="15.75" x14ac:dyDescent="0.25">
      <c r="A465" s="200" t="s">
        <v>76</v>
      </c>
      <c r="B465" s="49" t="s">
        <v>77</v>
      </c>
      <c r="C465" s="49" t="s">
        <v>78</v>
      </c>
      <c r="D465" s="49" t="s">
        <v>79</v>
      </c>
      <c r="E465" s="49" t="s">
        <v>80</v>
      </c>
      <c r="F465" s="49" t="s">
        <v>81</v>
      </c>
      <c r="G465" s="49" t="s">
        <v>82</v>
      </c>
      <c r="H465" s="49" t="s">
        <v>83</v>
      </c>
      <c r="I465" s="49" t="s">
        <v>84</v>
      </c>
      <c r="J465" s="474" t="s">
        <v>85</v>
      </c>
      <c r="K465" s="199"/>
    </row>
    <row r="466" spans="1:11" ht="15.75" x14ac:dyDescent="0.25">
      <c r="A466" s="2432">
        <v>329041</v>
      </c>
      <c r="B466" s="1506">
        <v>0</v>
      </c>
      <c r="C466" s="1995">
        <v>45637</v>
      </c>
      <c r="D466" s="2433">
        <v>41461</v>
      </c>
      <c r="E466" s="1506">
        <v>0</v>
      </c>
      <c r="F466" s="1506">
        <v>0</v>
      </c>
      <c r="G466" s="2414">
        <v>41752</v>
      </c>
      <c r="H466" s="1506">
        <v>0</v>
      </c>
      <c r="I466" s="2414">
        <v>26004</v>
      </c>
      <c r="J466" s="2002">
        <f>SUM(A466:I466)</f>
        <v>483895</v>
      </c>
      <c r="K466" s="199"/>
    </row>
    <row r="467" spans="1:11" ht="15.75" x14ac:dyDescent="0.25">
      <c r="A467" s="2434" t="s">
        <v>1950</v>
      </c>
      <c r="B467" s="949"/>
      <c r="C467" s="2435" t="s">
        <v>1950</v>
      </c>
      <c r="D467" s="2435" t="s">
        <v>1950</v>
      </c>
      <c r="E467" s="949"/>
      <c r="F467" s="949"/>
      <c r="G467" s="2435" t="s">
        <v>1950</v>
      </c>
      <c r="H467" s="949"/>
      <c r="I467" s="2436" t="s">
        <v>1950</v>
      </c>
      <c r="J467" s="756"/>
      <c r="K467" s="199"/>
    </row>
    <row r="468" spans="1:11" ht="15.75" x14ac:dyDescent="0.25">
      <c r="A468" s="1921"/>
      <c r="B468" s="854"/>
      <c r="C468" s="949"/>
      <c r="D468" s="949"/>
      <c r="E468" s="854"/>
      <c r="F468" s="854"/>
      <c r="G468" s="949"/>
      <c r="H468" s="854"/>
      <c r="I468" s="1922"/>
      <c r="J468" s="6"/>
      <c r="K468" s="199"/>
    </row>
    <row r="469" spans="1:11" x14ac:dyDescent="0.25">
      <c r="A469" s="442"/>
      <c r="B469" s="149"/>
      <c r="C469" s="149"/>
      <c r="D469" s="149"/>
      <c r="E469" s="149"/>
      <c r="F469" s="6"/>
      <c r="G469" s="6"/>
      <c r="H469" s="6"/>
      <c r="I469" s="6"/>
      <c r="J469" s="6"/>
      <c r="K469" s="199"/>
    </row>
    <row r="470" spans="1:11" ht="19.5" thickBot="1" x14ac:dyDescent="0.35">
      <c r="A470" s="442"/>
      <c r="B470" s="149"/>
      <c r="C470" s="149"/>
      <c r="D470" s="765"/>
      <c r="E470" s="149"/>
      <c r="F470" s="149"/>
      <c r="G470" s="149"/>
      <c r="H470" s="149"/>
      <c r="I470" s="149"/>
      <c r="J470" s="1924"/>
      <c r="K470" s="508"/>
    </row>
    <row r="471" spans="1:11" ht="18.75" x14ac:dyDescent="0.3">
      <c r="A471" s="1041" t="s">
        <v>156</v>
      </c>
      <c r="B471" s="294"/>
      <c r="C471" s="511"/>
      <c r="D471" s="977"/>
      <c r="E471" s="977"/>
      <c r="F471" s="977"/>
      <c r="G471" s="149"/>
      <c r="H471" s="6"/>
      <c r="I471" s="6"/>
      <c r="J471" s="1925"/>
      <c r="K471" s="508"/>
    </row>
    <row r="472" spans="1:11" ht="15.75" x14ac:dyDescent="0.25">
      <c r="A472" s="1042" t="s">
        <v>2070</v>
      </c>
      <c r="B472" s="295"/>
      <c r="C472" s="511"/>
      <c r="D472" s="977"/>
      <c r="E472" s="977"/>
      <c r="F472" s="977"/>
      <c r="G472" s="149"/>
      <c r="H472" s="6"/>
      <c r="I472" s="6"/>
      <c r="J472" s="149"/>
      <c r="K472" s="508"/>
    </row>
    <row r="473" spans="1:11" x14ac:dyDescent="0.25">
      <c r="A473" s="1042" t="s">
        <v>138</v>
      </c>
      <c r="B473" s="295"/>
      <c r="C473" s="511"/>
      <c r="D473" s="149"/>
      <c r="E473" s="149"/>
      <c r="F473" s="149"/>
      <c r="G473" s="149"/>
      <c r="H473" s="6"/>
      <c r="I473" s="6"/>
      <c r="J473" s="149"/>
      <c r="K473" s="508"/>
    </row>
    <row r="474" spans="1:11" x14ac:dyDescent="0.25">
      <c r="A474" s="574" t="s">
        <v>2073</v>
      </c>
      <c r="B474" s="295"/>
      <c r="C474" s="511"/>
      <c r="D474" s="149"/>
      <c r="E474" s="149"/>
      <c r="F474" s="149"/>
      <c r="G474" s="149"/>
      <c r="H474" s="6"/>
      <c r="I474" s="6"/>
      <c r="J474" s="149"/>
      <c r="K474" s="508"/>
    </row>
    <row r="475" spans="1:11" ht="15.75" thickBot="1" x14ac:dyDescent="0.3">
      <c r="A475" s="1060" t="s">
        <v>2076</v>
      </c>
      <c r="B475" s="297"/>
      <c r="C475" s="510"/>
      <c r="D475" s="6"/>
      <c r="E475" s="6"/>
      <c r="F475" s="6"/>
      <c r="G475" s="149"/>
      <c r="H475" s="6"/>
      <c r="I475" s="6"/>
      <c r="J475" s="149"/>
      <c r="K475" s="508"/>
    </row>
    <row r="476" spans="1:11" ht="15.75" thickBot="1" x14ac:dyDescent="0.3">
      <c r="A476" s="442"/>
      <c r="B476" s="149"/>
      <c r="C476" s="149"/>
      <c r="D476" s="6"/>
      <c r="E476" s="6"/>
      <c r="F476" s="6"/>
      <c r="G476" s="6"/>
      <c r="H476" s="6"/>
      <c r="I476" s="6"/>
      <c r="J476" s="149"/>
      <c r="K476" s="508"/>
    </row>
    <row r="477" spans="1:11" x14ac:dyDescent="0.25">
      <c r="A477" s="1041" t="s">
        <v>140</v>
      </c>
      <c r="B477" s="290"/>
      <c r="C477" s="149"/>
      <c r="D477" s="6"/>
      <c r="E477" s="6"/>
      <c r="F477" s="6"/>
      <c r="G477" s="6"/>
      <c r="H477" s="6"/>
      <c r="I477" s="149"/>
      <c r="J477" s="223"/>
      <c r="K477" s="508"/>
    </row>
    <row r="478" spans="1:11" x14ac:dyDescent="0.25">
      <c r="A478" s="1042" t="s">
        <v>2072</v>
      </c>
      <c r="B478" s="295"/>
      <c r="C478" s="149"/>
      <c r="D478" s="170"/>
      <c r="E478" s="149"/>
      <c r="F478" s="149"/>
      <c r="G478" s="6"/>
      <c r="H478" s="6"/>
      <c r="I478" s="149"/>
      <c r="J478" s="223"/>
      <c r="K478" s="508"/>
    </row>
    <row r="479" spans="1:11" x14ac:dyDescent="0.25">
      <c r="A479" s="1042" t="s">
        <v>135</v>
      </c>
      <c r="B479" s="295"/>
      <c r="C479" s="149"/>
      <c r="D479" s="170"/>
      <c r="E479" s="149"/>
      <c r="F479" s="149"/>
      <c r="G479" s="6"/>
      <c r="H479" s="6"/>
      <c r="I479" s="149"/>
      <c r="J479" s="223"/>
      <c r="K479" s="508"/>
    </row>
    <row r="480" spans="1:11" x14ac:dyDescent="0.25">
      <c r="A480" s="574" t="s">
        <v>2074</v>
      </c>
      <c r="B480" s="295"/>
      <c r="C480" s="149"/>
      <c r="D480" s="510"/>
      <c r="E480" s="149"/>
      <c r="F480" s="443"/>
      <c r="G480" s="6"/>
      <c r="H480" s="6"/>
      <c r="I480" s="149"/>
      <c r="J480" s="223"/>
      <c r="K480" s="508"/>
    </row>
    <row r="481" spans="1:11" ht="15.75" thickBot="1" x14ac:dyDescent="0.3">
      <c r="A481" s="574" t="s">
        <v>2076</v>
      </c>
      <c r="B481" s="292"/>
      <c r="C481" s="149"/>
      <c r="D481" s="149"/>
      <c r="E481" s="149"/>
      <c r="F481" s="170"/>
      <c r="G481" s="170"/>
      <c r="H481" s="1404"/>
      <c r="I481" s="170"/>
      <c r="J481" s="223"/>
      <c r="K481" s="508"/>
    </row>
    <row r="482" spans="1:11" ht="21.75" thickBot="1" x14ac:dyDescent="0.4">
      <c r="A482" s="2084"/>
      <c r="B482" s="149"/>
      <c r="C482" s="2415" t="s">
        <v>1756</v>
      </c>
      <c r="D482" s="2416"/>
      <c r="E482" s="149"/>
      <c r="F482" s="170"/>
      <c r="G482" s="170"/>
      <c r="H482" s="170"/>
      <c r="I482" s="170"/>
      <c r="J482" s="223"/>
      <c r="K482" s="508"/>
    </row>
    <row r="483" spans="1:11" ht="21" x14ac:dyDescent="0.35">
      <c r="A483" s="1024" t="s">
        <v>888</v>
      </c>
      <c r="B483" s="511"/>
      <c r="C483" s="2417" t="s">
        <v>1760</v>
      </c>
      <c r="D483" s="2418"/>
      <c r="E483" s="149"/>
      <c r="F483" s="170"/>
      <c r="G483" s="170"/>
      <c r="H483" s="170"/>
      <c r="I483" s="170"/>
      <c r="J483" s="223"/>
      <c r="K483" s="508"/>
    </row>
    <row r="484" spans="1:11" ht="21" x14ac:dyDescent="0.35">
      <c r="A484" s="1025" t="s">
        <v>2070</v>
      </c>
      <c r="B484" s="170"/>
      <c r="C484" s="2417" t="s">
        <v>1759</v>
      </c>
      <c r="D484" s="2418"/>
      <c r="E484" s="149"/>
      <c r="F484" s="170"/>
      <c r="G484" s="170"/>
      <c r="H484" s="170"/>
      <c r="I484" s="170"/>
      <c r="J484" s="223"/>
      <c r="K484" s="508"/>
    </row>
    <row r="485" spans="1:11" ht="21" x14ac:dyDescent="0.35">
      <c r="A485" s="1025" t="s">
        <v>316</v>
      </c>
      <c r="B485" s="510"/>
      <c r="C485" s="2417" t="s">
        <v>1758</v>
      </c>
      <c r="D485" s="2418"/>
      <c r="E485" s="149"/>
      <c r="F485" s="170"/>
      <c r="G485" s="170"/>
      <c r="H485" s="170"/>
      <c r="I485" s="510"/>
      <c r="J485" s="223"/>
      <c r="K485" s="508"/>
    </row>
    <row r="486" spans="1:11" ht="21" x14ac:dyDescent="0.35">
      <c r="A486" s="2437" t="s">
        <v>2071</v>
      </c>
      <c r="B486" s="170"/>
      <c r="C486" s="2417" t="s">
        <v>1824</v>
      </c>
      <c r="D486" s="2418"/>
      <c r="E486" s="149"/>
      <c r="F486" s="170"/>
      <c r="G486" s="170"/>
      <c r="H486" s="170"/>
      <c r="I486" s="510"/>
      <c r="J486" s="277"/>
      <c r="K486" s="508"/>
    </row>
    <row r="487" spans="1:11" ht="21.75" thickBot="1" x14ac:dyDescent="0.4">
      <c r="A487" s="1841" t="s">
        <v>2076</v>
      </c>
      <c r="B487" s="170"/>
      <c r="C487" s="2419" t="s">
        <v>1757</v>
      </c>
      <c r="D487" s="2420"/>
      <c r="E487" s="149"/>
      <c r="F487" s="170"/>
      <c r="G487" s="170"/>
      <c r="H487" s="170"/>
      <c r="I487" s="510"/>
      <c r="J487" s="277"/>
      <c r="K487" s="508"/>
    </row>
    <row r="488" spans="1:11" ht="16.5" thickBot="1" x14ac:dyDescent="0.3">
      <c r="A488" s="1652"/>
      <c r="B488" s="513"/>
      <c r="C488" s="42"/>
      <c r="D488" s="42"/>
      <c r="E488" s="513"/>
      <c r="F488" s="387"/>
      <c r="G488" s="387"/>
      <c r="H488" s="387"/>
      <c r="I488" s="387"/>
      <c r="J488" s="513"/>
      <c r="K488" s="509"/>
    </row>
    <row r="491" spans="1:11" ht="15.75" thickBot="1" x14ac:dyDescent="0.3"/>
    <row r="492" spans="1:11" ht="23.25" x14ac:dyDescent="0.35">
      <c r="A492" s="195"/>
      <c r="B492" s="196"/>
      <c r="C492" s="196"/>
      <c r="D492" s="1832" t="s">
        <v>2040</v>
      </c>
      <c r="E492" s="310" t="s">
        <v>2291</v>
      </c>
      <c r="F492" s="196"/>
      <c r="G492" s="196"/>
      <c r="H492" s="390"/>
      <c r="I492" s="196"/>
      <c r="J492" s="196"/>
      <c r="K492" s="473"/>
    </row>
    <row r="493" spans="1:11" ht="15.75" x14ac:dyDescent="0.25">
      <c r="A493" s="200" t="s">
        <v>76</v>
      </c>
      <c r="B493" s="49" t="s">
        <v>77</v>
      </c>
      <c r="C493" s="49" t="s">
        <v>78</v>
      </c>
      <c r="D493" s="2636" t="s">
        <v>79</v>
      </c>
      <c r="E493" s="1726"/>
      <c r="F493" s="2638" t="s">
        <v>81</v>
      </c>
      <c r="G493" s="49" t="s">
        <v>82</v>
      </c>
      <c r="H493" s="49" t="s">
        <v>83</v>
      </c>
      <c r="I493" s="49" t="s">
        <v>84</v>
      </c>
      <c r="J493" s="474" t="s">
        <v>85</v>
      </c>
      <c r="K493" s="199"/>
    </row>
    <row r="494" spans="1:11" ht="15.75" x14ac:dyDescent="0.25">
      <c r="A494" s="2630">
        <v>329842</v>
      </c>
      <c r="B494" s="1506" t="s">
        <v>181</v>
      </c>
      <c r="C494" s="2631">
        <v>45683</v>
      </c>
      <c r="D494" s="2637">
        <v>46932</v>
      </c>
      <c r="E494" s="1922"/>
      <c r="F494" s="2639">
        <v>2322</v>
      </c>
      <c r="G494" s="2631">
        <v>10779</v>
      </c>
      <c r="H494" s="1506" t="s">
        <v>181</v>
      </c>
      <c r="I494" s="2635" t="s">
        <v>1385</v>
      </c>
      <c r="J494" s="2002">
        <f>SUM(A494:I494)</f>
        <v>435558</v>
      </c>
      <c r="K494" s="199"/>
    </row>
    <row r="495" spans="1:11" ht="15.75" x14ac:dyDescent="0.25">
      <c r="A495" s="1923" t="s">
        <v>2290</v>
      </c>
      <c r="B495" s="949"/>
      <c r="C495" s="949" t="s">
        <v>2290</v>
      </c>
      <c r="D495" s="949" t="s">
        <v>2290</v>
      </c>
      <c r="E495" s="265"/>
      <c r="F495" s="1613" t="s">
        <v>2290</v>
      </c>
      <c r="G495" s="2632" t="s">
        <v>2290</v>
      </c>
      <c r="H495" s="949"/>
      <c r="I495" s="1922" t="s">
        <v>2290</v>
      </c>
      <c r="J495" s="756"/>
      <c r="K495" s="199"/>
    </row>
    <row r="496" spans="1:11" ht="15.75" x14ac:dyDescent="0.25">
      <c r="A496" s="1921"/>
      <c r="B496" s="854"/>
      <c r="C496" s="949"/>
      <c r="D496" s="949"/>
      <c r="E496" s="96"/>
      <c r="F496" s="2640"/>
      <c r="G496" s="949"/>
      <c r="H496" s="854"/>
      <c r="I496" s="1922"/>
      <c r="J496" s="6"/>
      <c r="K496" s="199"/>
    </row>
    <row r="497" spans="1:11" x14ac:dyDescent="0.25">
      <c r="A497" s="442"/>
      <c r="B497" s="149"/>
      <c r="C497" s="149"/>
      <c r="D497" s="149"/>
      <c r="E497" s="149"/>
      <c r="F497" s="149"/>
      <c r="G497" s="6"/>
      <c r="H497" s="6"/>
      <c r="I497" s="6"/>
      <c r="J497" s="6"/>
      <c r="K497" s="199"/>
    </row>
    <row r="498" spans="1:11" ht="19.5" thickBot="1" x14ac:dyDescent="0.35">
      <c r="A498" s="442"/>
      <c r="B498" s="149"/>
      <c r="C498" s="149"/>
      <c r="D498" s="765"/>
      <c r="E498" s="149"/>
      <c r="F498" s="977"/>
      <c r="G498" s="149"/>
      <c r="H498" s="149"/>
      <c r="I498" s="149"/>
      <c r="J498" s="1924"/>
      <c r="K498" s="508"/>
    </row>
    <row r="499" spans="1:11" ht="18.75" x14ac:dyDescent="0.3">
      <c r="A499" s="1507" t="s">
        <v>156</v>
      </c>
      <c r="B499" s="1653"/>
      <c r="C499" s="511"/>
      <c r="D499" s="977"/>
      <c r="E499" s="977"/>
      <c r="F499" s="977"/>
      <c r="G499" s="149"/>
      <c r="H499" s="6"/>
      <c r="I499" s="6"/>
      <c r="J499" s="1925"/>
      <c r="K499" s="508"/>
    </row>
    <row r="500" spans="1:11" ht="15.75" x14ac:dyDescent="0.25">
      <c r="A500" s="1508" t="s">
        <v>2292</v>
      </c>
      <c r="B500" s="1510"/>
      <c r="C500" s="511"/>
      <c r="D500" s="977"/>
      <c r="E500" s="977"/>
      <c r="F500" s="149"/>
      <c r="G500" s="149"/>
      <c r="H500" s="6"/>
      <c r="I500" s="6"/>
      <c r="J500" s="149"/>
      <c r="K500" s="508"/>
    </row>
    <row r="501" spans="1:11" x14ac:dyDescent="0.25">
      <c r="A501" s="1508" t="s">
        <v>138</v>
      </c>
      <c r="B501" s="1510"/>
      <c r="C501" s="511"/>
      <c r="D501" s="149"/>
      <c r="E501" s="149"/>
      <c r="F501" s="149"/>
      <c r="G501" s="149"/>
      <c r="H501" s="6"/>
      <c r="I501" s="6"/>
      <c r="J501" s="149"/>
      <c r="K501" s="508"/>
    </row>
    <row r="502" spans="1:11" x14ac:dyDescent="0.25">
      <c r="A502" s="507"/>
      <c r="B502" s="1510"/>
      <c r="C502" s="511"/>
      <c r="D502" s="149"/>
      <c r="E502" s="149"/>
      <c r="F502" s="6"/>
      <c r="G502" s="149"/>
      <c r="H502" s="6"/>
      <c r="I502" s="6"/>
      <c r="J502" s="149"/>
      <c r="K502" s="508"/>
    </row>
    <row r="503" spans="1:11" ht="15.75" thickBot="1" x14ac:dyDescent="0.3">
      <c r="A503" s="1509"/>
      <c r="B503" s="1654"/>
      <c r="C503" s="510"/>
      <c r="D503" s="6"/>
      <c r="E503" s="6"/>
      <c r="F503" s="6"/>
      <c r="G503" s="149"/>
      <c r="H503" s="6"/>
      <c r="I503" s="6"/>
      <c r="J503" s="149"/>
      <c r="K503" s="508"/>
    </row>
    <row r="504" spans="1:11" ht="15.75" thickBot="1" x14ac:dyDescent="0.3">
      <c r="A504" s="442"/>
      <c r="B504" s="149"/>
      <c r="C504" s="149"/>
      <c r="D504" s="6"/>
      <c r="E504" s="6"/>
      <c r="F504" s="6"/>
      <c r="G504" s="6"/>
      <c r="H504" s="6"/>
      <c r="I504" s="6"/>
      <c r="J504" s="149"/>
      <c r="K504" s="508"/>
    </row>
    <row r="505" spans="1:11" x14ac:dyDescent="0.25">
      <c r="A505" s="1507" t="s">
        <v>140</v>
      </c>
      <c r="B505" s="391"/>
      <c r="C505" s="149"/>
      <c r="D505" s="6"/>
      <c r="E505" s="6"/>
      <c r="F505" s="149"/>
      <c r="G505" s="6"/>
      <c r="H505" s="6"/>
      <c r="I505" s="149"/>
      <c r="J505" s="223"/>
      <c r="K505" s="508"/>
    </row>
    <row r="506" spans="1:11" x14ac:dyDescent="0.25">
      <c r="A506" s="1508" t="s">
        <v>2293</v>
      </c>
      <c r="B506" s="1510"/>
      <c r="C506" s="149"/>
      <c r="D506" s="170"/>
      <c r="E506" s="149"/>
      <c r="F506" s="149"/>
      <c r="G506" s="6"/>
      <c r="H506" s="6"/>
      <c r="I506" s="149"/>
      <c r="J506" s="223"/>
      <c r="K506" s="508"/>
    </row>
    <row r="507" spans="1:11" x14ac:dyDescent="0.25">
      <c r="A507" s="1508" t="s">
        <v>135</v>
      </c>
      <c r="B507" s="1510"/>
      <c r="C507" s="149"/>
      <c r="D507" s="170"/>
      <c r="E507" s="149"/>
      <c r="F507" s="443"/>
      <c r="G507" s="6"/>
      <c r="H507" s="6"/>
      <c r="I507" s="149"/>
      <c r="J507" s="223"/>
      <c r="K507" s="508"/>
    </row>
    <row r="508" spans="1:11" x14ac:dyDescent="0.25">
      <c r="A508" s="507"/>
      <c r="B508" s="1510"/>
      <c r="C508" s="149"/>
      <c r="D508" s="510"/>
      <c r="E508" s="149"/>
      <c r="F508" s="170"/>
      <c r="G508" s="6"/>
      <c r="H508" s="6"/>
      <c r="I508" s="149"/>
      <c r="J508" s="223"/>
      <c r="K508" s="508"/>
    </row>
    <row r="509" spans="1:11" ht="15.75" thickBot="1" x14ac:dyDescent="0.3">
      <c r="A509" s="507"/>
      <c r="B509" s="509"/>
      <c r="C509" s="149"/>
      <c r="D509" s="149"/>
      <c r="E509" s="149"/>
      <c r="F509" s="170"/>
      <c r="G509" s="170"/>
      <c r="H509" s="1404"/>
      <c r="I509" s="170"/>
      <c r="J509" s="223"/>
      <c r="K509" s="508"/>
    </row>
    <row r="510" spans="1:11" ht="21.75" thickBot="1" x14ac:dyDescent="0.4">
      <c r="A510" s="2084"/>
      <c r="B510" s="149"/>
      <c r="C510" s="2415" t="s">
        <v>1756</v>
      </c>
      <c r="D510" s="2416"/>
      <c r="E510" s="149"/>
      <c r="F510" s="170"/>
      <c r="G510" s="170"/>
      <c r="H510" s="170"/>
      <c r="I510" s="170"/>
      <c r="J510" s="223"/>
      <c r="K510" s="508"/>
    </row>
    <row r="511" spans="1:11" ht="21" x14ac:dyDescent="0.35">
      <c r="A511" s="1655" t="s">
        <v>888</v>
      </c>
      <c r="B511" s="511"/>
      <c r="C511" s="2417" t="s">
        <v>1760</v>
      </c>
      <c r="D511" s="2418"/>
      <c r="E511" s="149"/>
      <c r="F511" s="170"/>
      <c r="G511" s="170"/>
      <c r="H511" s="170"/>
      <c r="I511" s="170"/>
      <c r="J511" s="223"/>
      <c r="K511" s="508"/>
    </row>
    <row r="512" spans="1:11" ht="21" x14ac:dyDescent="0.35">
      <c r="A512" s="1656" t="s">
        <v>2292</v>
      </c>
      <c r="B512" s="170"/>
      <c r="C512" s="2417" t="s">
        <v>1759</v>
      </c>
      <c r="D512" s="2418"/>
      <c r="E512" s="149"/>
      <c r="F512" s="170"/>
      <c r="G512" s="170"/>
      <c r="H512" s="170"/>
      <c r="I512" s="170"/>
      <c r="J512" s="223"/>
      <c r="K512" s="508"/>
    </row>
    <row r="513" spans="1:11" ht="21" x14ac:dyDescent="0.35">
      <c r="A513" s="1656" t="s">
        <v>316</v>
      </c>
      <c r="B513" s="510"/>
      <c r="C513" s="2417" t="s">
        <v>1758</v>
      </c>
      <c r="D513" s="2418"/>
      <c r="E513" s="149"/>
      <c r="F513" s="170"/>
      <c r="G513" s="170"/>
      <c r="H513" s="170"/>
      <c r="I513" s="510"/>
      <c r="J513" s="223"/>
      <c r="K513" s="508"/>
    </row>
    <row r="514" spans="1:11" ht="21" x14ac:dyDescent="0.35">
      <c r="A514" s="2633"/>
      <c r="B514" s="170"/>
      <c r="C514" s="2417" t="s">
        <v>1824</v>
      </c>
      <c r="D514" s="2418"/>
      <c r="E514" s="149"/>
      <c r="F514" s="170"/>
      <c r="G514" s="170"/>
      <c r="H514" s="170"/>
      <c r="I514" s="510"/>
      <c r="J514" s="277"/>
      <c r="K514" s="508"/>
    </row>
    <row r="515" spans="1:11" ht="21.75" thickBot="1" x14ac:dyDescent="0.4">
      <c r="A515" s="2634"/>
      <c r="B515" s="170"/>
      <c r="C515" s="2419" t="s">
        <v>1757</v>
      </c>
      <c r="D515" s="2420"/>
      <c r="E515" s="149"/>
      <c r="G515" s="170"/>
      <c r="H515" s="170"/>
      <c r="I515" s="510"/>
      <c r="J515" s="277"/>
      <c r="K515" s="508"/>
    </row>
    <row r="516" spans="1:11" ht="16.5" thickBot="1" x14ac:dyDescent="0.3">
      <c r="A516" s="1652"/>
      <c r="B516" s="513"/>
      <c r="C516" s="42"/>
      <c r="D516" s="42"/>
      <c r="E516" s="513"/>
      <c r="F516" s="387"/>
      <c r="G516" s="387"/>
      <c r="H516" s="387"/>
      <c r="I516" s="387"/>
      <c r="J516" s="513"/>
      <c r="K516" s="509"/>
    </row>
  </sheetData>
  <mergeCells count="1">
    <mergeCell ref="A1:C1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W40"/>
  <sheetViews>
    <sheetView topLeftCell="D1" workbookViewId="0">
      <selection activeCell="Q19" sqref="Q19"/>
    </sheetView>
  </sheetViews>
  <sheetFormatPr baseColWidth="10" defaultRowHeight="15.75" x14ac:dyDescent="0.25"/>
  <cols>
    <col min="1" max="1" width="11.42578125" style="1563"/>
    <col min="2" max="2" width="9.85546875" style="1563" bestFit="1" customWidth="1"/>
    <col min="3" max="3" width="13.85546875" style="1563" bestFit="1" customWidth="1"/>
    <col min="4" max="4" width="18.28515625" style="1563" bestFit="1" customWidth="1"/>
    <col min="5" max="5" width="15.28515625" style="1563" bestFit="1" customWidth="1"/>
    <col min="6" max="6" width="11.42578125" style="1563"/>
    <col min="7" max="7" width="9.7109375" style="1563" bestFit="1" customWidth="1"/>
    <col min="8" max="8" width="13.140625" style="1563" bestFit="1" customWidth="1"/>
    <col min="9" max="9" width="16.5703125" style="1563" bestFit="1" customWidth="1"/>
    <col min="10" max="10" width="15.140625" style="1563" bestFit="1" customWidth="1"/>
    <col min="11" max="11" width="11.42578125" style="1563"/>
    <col min="12" max="12" width="9.7109375" style="1563" hidden="1" customWidth="1"/>
    <col min="13" max="13" width="13.140625" style="1563" hidden="1" customWidth="1"/>
    <col min="14" max="14" width="16.5703125" style="1563" hidden="1" customWidth="1"/>
    <col min="15" max="15" width="15.140625" style="1563" hidden="1" customWidth="1"/>
    <col min="16" max="16" width="17.140625" style="1563" hidden="1" customWidth="1"/>
    <col min="17" max="17" width="9.7109375" style="1563" bestFit="1" customWidth="1"/>
    <col min="18" max="18" width="13.140625" style="1563" bestFit="1" customWidth="1"/>
    <col min="19" max="19" width="16.5703125" style="1563" bestFit="1" customWidth="1"/>
    <col min="20" max="20" width="15.140625" style="1563" bestFit="1" customWidth="1"/>
    <col min="21" max="16384" width="11.42578125" style="1563"/>
  </cols>
  <sheetData>
    <row r="1" spans="2:23" x14ac:dyDescent="0.25">
      <c r="B1" s="2652" t="s">
        <v>1528</v>
      </c>
      <c r="C1" s="2654"/>
      <c r="D1" s="2654"/>
      <c r="E1" s="2653"/>
      <c r="G1" s="2652" t="s">
        <v>1529</v>
      </c>
      <c r="H1" s="2654"/>
      <c r="I1" s="2654"/>
      <c r="J1" s="2653"/>
      <c r="L1" s="2652" t="s">
        <v>1530</v>
      </c>
      <c r="M1" s="2654"/>
      <c r="N1" s="2654"/>
      <c r="O1" s="2653"/>
      <c r="Q1" s="2652" t="s">
        <v>1529</v>
      </c>
      <c r="R1" s="2654"/>
      <c r="S1" s="2654"/>
      <c r="T1" s="2653"/>
    </row>
    <row r="2" spans="2:23" x14ac:dyDescent="0.25">
      <c r="B2" s="2652" t="s">
        <v>1531</v>
      </c>
      <c r="C2" s="2653"/>
      <c r="D2" s="2652">
        <v>627810920</v>
      </c>
      <c r="E2" s="2653"/>
      <c r="G2" s="2652" t="s">
        <v>1532</v>
      </c>
      <c r="H2" s="2653"/>
      <c r="I2" s="2652">
        <v>627835430</v>
      </c>
      <c r="J2" s="2653"/>
      <c r="L2" s="2652" t="s">
        <v>1531</v>
      </c>
      <c r="M2" s="2653"/>
      <c r="N2" s="2652">
        <v>627236650</v>
      </c>
      <c r="O2" s="2653"/>
      <c r="Q2" s="2652" t="s">
        <v>1533</v>
      </c>
      <c r="R2" s="2653"/>
      <c r="S2" s="2652">
        <v>628133660</v>
      </c>
      <c r="T2" s="2653"/>
    </row>
    <row r="3" spans="2:23" x14ac:dyDescent="0.25">
      <c r="B3" s="1564" t="s">
        <v>1534</v>
      </c>
      <c r="C3" s="1564" t="s">
        <v>1535</v>
      </c>
      <c r="D3" s="1564" t="s">
        <v>1536</v>
      </c>
      <c r="E3" s="1564" t="s">
        <v>1537</v>
      </c>
      <c r="G3" s="1564" t="s">
        <v>1534</v>
      </c>
      <c r="H3" s="1564" t="s">
        <v>1535</v>
      </c>
      <c r="I3" s="1564" t="s">
        <v>1536</v>
      </c>
      <c r="J3" s="1564" t="s">
        <v>1537</v>
      </c>
      <c r="L3" s="1564" t="s">
        <v>1534</v>
      </c>
      <c r="M3" s="1564" t="s">
        <v>1535</v>
      </c>
      <c r="N3" s="1564" t="s">
        <v>1536</v>
      </c>
      <c r="O3" s="1564" t="s">
        <v>1537</v>
      </c>
      <c r="Q3" s="1564" t="s">
        <v>1534</v>
      </c>
      <c r="R3" s="1564" t="s">
        <v>1535</v>
      </c>
      <c r="S3" s="1564" t="s">
        <v>1536</v>
      </c>
      <c r="T3" s="1564" t="s">
        <v>1537</v>
      </c>
    </row>
    <row r="4" spans="2:23" x14ac:dyDescent="0.25">
      <c r="B4" s="1565">
        <v>1</v>
      </c>
      <c r="C4" s="1566">
        <v>45301</v>
      </c>
      <c r="D4" s="1567">
        <v>112207</v>
      </c>
      <c r="E4" s="1566">
        <v>45301</v>
      </c>
      <c r="G4" s="1565">
        <v>1</v>
      </c>
      <c r="H4" s="1566">
        <v>45310</v>
      </c>
      <c r="I4" s="1567">
        <v>62388</v>
      </c>
      <c r="J4" s="1566">
        <v>45310</v>
      </c>
      <c r="L4" s="1565">
        <v>1</v>
      </c>
      <c r="M4" s="1566">
        <v>44797</v>
      </c>
      <c r="N4" s="1567">
        <v>121774</v>
      </c>
      <c r="O4" s="1566">
        <v>44797</v>
      </c>
      <c r="Q4" s="1565">
        <v>1</v>
      </c>
      <c r="R4" s="1566">
        <v>45587</v>
      </c>
      <c r="S4" s="1567">
        <v>44765</v>
      </c>
      <c r="T4" s="1566">
        <v>45587</v>
      </c>
      <c r="U4" s="1568"/>
      <c r="V4" s="1568"/>
      <c r="W4" s="1568"/>
    </row>
    <row r="5" spans="2:23" x14ac:dyDescent="0.25">
      <c r="B5" s="1565">
        <v>2</v>
      </c>
      <c r="C5" s="1566">
        <v>45336</v>
      </c>
      <c r="D5" s="1567">
        <v>112207</v>
      </c>
      <c r="E5" s="1566">
        <v>45336</v>
      </c>
      <c r="G5" s="1565">
        <v>2</v>
      </c>
      <c r="H5" s="1566">
        <v>45341</v>
      </c>
      <c r="I5" s="1567">
        <v>62388</v>
      </c>
      <c r="J5" s="1566">
        <v>45341</v>
      </c>
      <c r="L5" s="1565">
        <v>2</v>
      </c>
      <c r="M5" s="1566">
        <v>44830</v>
      </c>
      <c r="N5" s="1567">
        <v>121774</v>
      </c>
      <c r="O5" s="1566">
        <v>44830</v>
      </c>
      <c r="Q5" s="1565">
        <v>2</v>
      </c>
      <c r="R5" s="1566">
        <v>45618</v>
      </c>
      <c r="S5" s="1567">
        <v>44765</v>
      </c>
      <c r="T5" s="1566">
        <v>45618</v>
      </c>
      <c r="U5" s="1568"/>
      <c r="V5" s="1568"/>
      <c r="W5" s="1568"/>
    </row>
    <row r="6" spans="2:23" x14ac:dyDescent="0.25">
      <c r="B6" s="1565">
        <v>3</v>
      </c>
      <c r="C6" s="1566">
        <v>45362</v>
      </c>
      <c r="D6" s="1567">
        <v>112207</v>
      </c>
      <c r="E6" s="1566">
        <v>45362</v>
      </c>
      <c r="G6" s="1565">
        <v>3</v>
      </c>
      <c r="H6" s="1566">
        <v>45370</v>
      </c>
      <c r="I6" s="1567">
        <v>62388</v>
      </c>
      <c r="J6" s="1566">
        <v>45370</v>
      </c>
      <c r="L6" s="1565">
        <v>3</v>
      </c>
      <c r="M6" s="1566">
        <v>44858</v>
      </c>
      <c r="N6" s="1567">
        <v>121774</v>
      </c>
      <c r="O6" s="1566">
        <v>44858</v>
      </c>
      <c r="Q6" s="1565">
        <v>3</v>
      </c>
      <c r="R6" s="1566">
        <v>45649</v>
      </c>
      <c r="S6" s="1567">
        <v>44765</v>
      </c>
      <c r="T6" s="1566">
        <v>45649</v>
      </c>
      <c r="U6" s="1568"/>
      <c r="V6" s="1568"/>
      <c r="W6" s="1568"/>
    </row>
    <row r="7" spans="2:23" x14ac:dyDescent="0.25">
      <c r="B7" s="1565">
        <v>4</v>
      </c>
      <c r="C7" s="1566">
        <v>45392</v>
      </c>
      <c r="D7" s="1567">
        <v>112207</v>
      </c>
      <c r="E7" s="1566">
        <v>45392</v>
      </c>
      <c r="G7" s="1565">
        <v>4</v>
      </c>
      <c r="H7" s="1566">
        <v>45401</v>
      </c>
      <c r="I7" s="1567">
        <v>62388</v>
      </c>
      <c r="J7" s="1566">
        <v>45401</v>
      </c>
      <c r="L7" s="1565">
        <v>4</v>
      </c>
      <c r="M7" s="1566">
        <v>44889</v>
      </c>
      <c r="N7" s="1567">
        <v>121774</v>
      </c>
      <c r="O7" s="1566">
        <v>44889</v>
      </c>
      <c r="Q7" s="1565">
        <v>4</v>
      </c>
      <c r="R7" s="1566">
        <v>45679</v>
      </c>
      <c r="S7" s="1567">
        <v>44765</v>
      </c>
      <c r="T7" s="1566">
        <v>45679</v>
      </c>
      <c r="U7" s="1568"/>
      <c r="V7" s="1568"/>
      <c r="W7" s="1568"/>
    </row>
    <row r="8" spans="2:23" x14ac:dyDescent="0.25">
      <c r="B8" s="1565">
        <v>5</v>
      </c>
      <c r="C8" s="1566">
        <v>45422</v>
      </c>
      <c r="D8" s="1567">
        <v>112207</v>
      </c>
      <c r="E8" s="1566">
        <v>45422</v>
      </c>
      <c r="G8" s="1565">
        <v>5</v>
      </c>
      <c r="H8" s="1566">
        <v>45432</v>
      </c>
      <c r="I8" s="1567">
        <v>62388</v>
      </c>
      <c r="J8" s="1566">
        <v>45432</v>
      </c>
      <c r="L8" s="1565">
        <v>5</v>
      </c>
      <c r="M8" s="1566">
        <v>44921</v>
      </c>
      <c r="N8" s="1567">
        <v>121774</v>
      </c>
      <c r="O8" s="1566">
        <v>44918</v>
      </c>
      <c r="Q8" s="1565">
        <v>5</v>
      </c>
      <c r="R8" s="1566">
        <v>45712</v>
      </c>
      <c r="S8" s="1567">
        <v>44765</v>
      </c>
      <c r="T8" s="1566">
        <v>45712</v>
      </c>
      <c r="U8" s="1568"/>
      <c r="V8" s="1568"/>
      <c r="W8" s="1568"/>
    </row>
    <row r="9" spans="2:23" x14ac:dyDescent="0.25">
      <c r="B9" s="1565">
        <v>6</v>
      </c>
      <c r="C9" s="1566">
        <v>45453</v>
      </c>
      <c r="D9" s="1567">
        <v>112207</v>
      </c>
      <c r="E9" s="1566">
        <v>45453</v>
      </c>
      <c r="G9" s="1565">
        <v>6</v>
      </c>
      <c r="H9" s="1566">
        <v>45463</v>
      </c>
      <c r="I9" s="1567">
        <v>62388</v>
      </c>
      <c r="J9" s="1566">
        <v>45463</v>
      </c>
      <c r="L9" s="1565">
        <v>6</v>
      </c>
      <c r="M9" s="1566">
        <v>44950</v>
      </c>
      <c r="N9" s="1567">
        <v>121774</v>
      </c>
      <c r="O9" s="1566">
        <v>44950</v>
      </c>
      <c r="Q9" s="1565">
        <v>6</v>
      </c>
      <c r="R9" s="1566">
        <v>45740</v>
      </c>
      <c r="S9" s="1567">
        <v>44765</v>
      </c>
      <c r="T9" s="1566">
        <v>45740</v>
      </c>
      <c r="U9" s="1568"/>
      <c r="V9" s="1568"/>
      <c r="W9" s="1568"/>
    </row>
    <row r="10" spans="2:23" x14ac:dyDescent="0.25">
      <c r="B10" s="1565">
        <v>7</v>
      </c>
      <c r="C10" s="1566">
        <v>45483</v>
      </c>
      <c r="D10" s="1567">
        <v>112207</v>
      </c>
      <c r="E10" s="1566">
        <v>45483</v>
      </c>
      <c r="G10" s="1565">
        <v>7</v>
      </c>
      <c r="H10" s="1566">
        <v>45492</v>
      </c>
      <c r="I10" s="1567">
        <v>62388</v>
      </c>
      <c r="J10" s="1566">
        <v>45492</v>
      </c>
      <c r="L10" s="1565">
        <v>7</v>
      </c>
      <c r="M10" s="1566">
        <v>44981</v>
      </c>
      <c r="N10" s="1567">
        <v>121774</v>
      </c>
      <c r="O10" s="1566">
        <v>44981</v>
      </c>
      <c r="Q10" s="1565">
        <v>7</v>
      </c>
      <c r="R10" s="1566">
        <v>45769</v>
      </c>
      <c r="S10" s="1567">
        <v>44765</v>
      </c>
      <c r="T10" s="1566">
        <v>45769</v>
      </c>
      <c r="U10" s="1568"/>
      <c r="V10" s="1568"/>
      <c r="W10" s="1568"/>
    </row>
    <row r="11" spans="2:23" x14ac:dyDescent="0.25">
      <c r="B11" s="1565">
        <v>8</v>
      </c>
      <c r="C11" s="1566">
        <v>45516</v>
      </c>
      <c r="D11" s="1567">
        <v>112207</v>
      </c>
      <c r="E11" s="1566">
        <v>45516</v>
      </c>
      <c r="G11" s="1565">
        <v>8</v>
      </c>
      <c r="H11" s="1566">
        <v>45523</v>
      </c>
      <c r="I11" s="1567">
        <v>62388</v>
      </c>
      <c r="J11" s="1566">
        <v>45523</v>
      </c>
      <c r="L11" s="1565">
        <v>8</v>
      </c>
      <c r="M11" s="1566">
        <v>45009</v>
      </c>
      <c r="N11" s="1567">
        <v>121774</v>
      </c>
      <c r="O11" s="1566">
        <v>45012</v>
      </c>
      <c r="Q11" s="1565">
        <v>8</v>
      </c>
      <c r="R11" s="1566">
        <v>45799</v>
      </c>
      <c r="S11" s="1567">
        <v>44765</v>
      </c>
      <c r="T11" s="1566">
        <v>45799</v>
      </c>
      <c r="U11" s="1568"/>
      <c r="V11" s="1568"/>
      <c r="W11" s="1568"/>
    </row>
    <row r="12" spans="2:23" x14ac:dyDescent="0.25">
      <c r="B12" s="1565">
        <v>9</v>
      </c>
      <c r="C12" s="1566">
        <v>45545</v>
      </c>
      <c r="D12" s="1567">
        <v>112207</v>
      </c>
      <c r="E12" s="1566">
        <v>45545</v>
      </c>
      <c r="G12" s="1565">
        <v>9</v>
      </c>
      <c r="H12" s="1566">
        <v>45554</v>
      </c>
      <c r="I12" s="1567">
        <v>62388</v>
      </c>
      <c r="J12" s="1566">
        <v>45554</v>
      </c>
      <c r="L12" s="1565">
        <v>9</v>
      </c>
      <c r="M12" s="1566">
        <v>45040</v>
      </c>
      <c r="N12" s="1567">
        <v>121774</v>
      </c>
      <c r="O12" s="1566">
        <v>45040</v>
      </c>
      <c r="Q12" s="1565">
        <v>9</v>
      </c>
      <c r="R12" s="1566">
        <v>45831</v>
      </c>
      <c r="S12" s="1567">
        <v>44765</v>
      </c>
      <c r="T12" s="1566">
        <v>45831</v>
      </c>
      <c r="U12" s="1568"/>
      <c r="V12" s="1568"/>
      <c r="W12" s="1568"/>
    </row>
    <row r="13" spans="2:23" x14ac:dyDescent="0.25">
      <c r="B13" s="1565">
        <v>10</v>
      </c>
      <c r="C13" s="1566">
        <v>45575</v>
      </c>
      <c r="D13" s="1567">
        <v>112207</v>
      </c>
      <c r="E13" s="1566">
        <v>45575</v>
      </c>
      <c r="G13" s="1565">
        <v>10</v>
      </c>
      <c r="H13" s="1566">
        <v>45586</v>
      </c>
      <c r="I13" s="1567">
        <v>62388</v>
      </c>
      <c r="J13" s="1566">
        <v>45586</v>
      </c>
      <c r="L13" s="1565">
        <v>10</v>
      </c>
      <c r="M13" s="1566">
        <v>45070</v>
      </c>
      <c r="N13" s="1567">
        <v>121774</v>
      </c>
      <c r="O13" s="1566">
        <v>45070</v>
      </c>
      <c r="Q13" s="1565">
        <v>10</v>
      </c>
      <c r="R13" s="1566">
        <v>45860</v>
      </c>
      <c r="S13" s="1567">
        <v>44765</v>
      </c>
      <c r="T13" s="1566">
        <v>45860</v>
      </c>
      <c r="U13" s="1568"/>
      <c r="V13" s="1568"/>
      <c r="W13" s="1568"/>
    </row>
    <row r="14" spans="2:23" x14ac:dyDescent="0.25">
      <c r="B14" s="1565">
        <v>11</v>
      </c>
      <c r="C14" s="1566">
        <v>45607</v>
      </c>
      <c r="D14" s="1567">
        <v>112207</v>
      </c>
      <c r="E14" s="1566">
        <v>45607</v>
      </c>
      <c r="G14" s="1565">
        <v>11</v>
      </c>
      <c r="H14" s="1566">
        <v>45615</v>
      </c>
      <c r="I14" s="1567">
        <v>62388</v>
      </c>
      <c r="J14" s="1566">
        <v>45615</v>
      </c>
      <c r="L14" s="1565">
        <v>11</v>
      </c>
      <c r="M14" s="1566">
        <v>45103</v>
      </c>
      <c r="N14" s="1567">
        <v>121774</v>
      </c>
      <c r="O14" s="1566">
        <v>45103</v>
      </c>
      <c r="Q14" s="1590">
        <v>11</v>
      </c>
      <c r="R14" s="1591">
        <v>45891</v>
      </c>
      <c r="S14" s="1592">
        <v>44765</v>
      </c>
      <c r="T14" s="1591">
        <v>45891</v>
      </c>
      <c r="U14" s="1568"/>
      <c r="V14" s="1568"/>
      <c r="W14" s="1568"/>
    </row>
    <row r="15" spans="2:23" x14ac:dyDescent="0.25">
      <c r="B15" s="1565">
        <v>12</v>
      </c>
      <c r="C15" s="1566">
        <v>45636</v>
      </c>
      <c r="D15" s="1567">
        <v>112207</v>
      </c>
      <c r="E15" s="1566">
        <v>45636</v>
      </c>
      <c r="G15" s="1565">
        <v>12</v>
      </c>
      <c r="H15" s="1566">
        <v>45645</v>
      </c>
      <c r="I15" s="1567">
        <v>62388</v>
      </c>
      <c r="J15" s="1566">
        <v>45645</v>
      </c>
      <c r="L15" s="1565">
        <v>12</v>
      </c>
      <c r="M15" s="1566">
        <v>45131</v>
      </c>
      <c r="N15" s="1567">
        <v>121774</v>
      </c>
      <c r="O15" s="1566">
        <v>45131</v>
      </c>
      <c r="Q15" s="1590">
        <v>12</v>
      </c>
      <c r="R15" s="1591">
        <v>45922</v>
      </c>
      <c r="S15" s="1592">
        <v>44765</v>
      </c>
      <c r="T15" s="1591">
        <v>45922</v>
      </c>
      <c r="U15" s="1568"/>
      <c r="V15" s="1568"/>
      <c r="W15" s="1568"/>
    </row>
    <row r="16" spans="2:23" x14ac:dyDescent="0.25">
      <c r="B16" s="1565">
        <v>13</v>
      </c>
      <c r="C16" s="1566">
        <v>45667</v>
      </c>
      <c r="D16" s="1567">
        <v>112207</v>
      </c>
      <c r="E16" s="1566">
        <v>45670</v>
      </c>
      <c r="G16" s="1565">
        <v>13</v>
      </c>
      <c r="H16" s="1566">
        <v>45677</v>
      </c>
      <c r="I16" s="1567">
        <v>62388</v>
      </c>
      <c r="J16" s="1566">
        <v>45677</v>
      </c>
      <c r="L16" s="1565">
        <v>13</v>
      </c>
      <c r="M16" s="1566">
        <v>45162</v>
      </c>
      <c r="N16" s="1567">
        <v>121774</v>
      </c>
      <c r="O16" s="1566">
        <v>45162</v>
      </c>
      <c r="Q16" s="1590">
        <v>13</v>
      </c>
      <c r="R16" s="1591">
        <v>45952</v>
      </c>
      <c r="S16" s="1592">
        <v>44765</v>
      </c>
      <c r="T16" s="1591">
        <v>45952</v>
      </c>
      <c r="U16" s="1568"/>
      <c r="V16" s="1568"/>
      <c r="W16" s="1568"/>
    </row>
    <row r="17" spans="2:23" x14ac:dyDescent="0.25">
      <c r="B17" s="1565">
        <v>14</v>
      </c>
      <c r="C17" s="1566">
        <v>45698</v>
      </c>
      <c r="D17" s="1567">
        <v>112207</v>
      </c>
      <c r="E17" s="1566">
        <v>45698</v>
      </c>
      <c r="G17" s="1565">
        <v>14</v>
      </c>
      <c r="H17" s="1566">
        <v>45707</v>
      </c>
      <c r="I17" s="1567">
        <v>62388</v>
      </c>
      <c r="J17" s="1566">
        <v>45707</v>
      </c>
      <c r="L17" s="1565">
        <v>14</v>
      </c>
      <c r="M17" s="1566">
        <v>45194</v>
      </c>
      <c r="N17" s="1567">
        <v>121774</v>
      </c>
      <c r="O17" s="1566">
        <v>45194</v>
      </c>
      <c r="Q17" s="1590">
        <v>14</v>
      </c>
      <c r="R17" s="1591">
        <v>45985</v>
      </c>
      <c r="S17" s="1592">
        <v>44765</v>
      </c>
      <c r="T17" s="1591">
        <v>45985</v>
      </c>
      <c r="U17" s="1568"/>
      <c r="V17" s="1568"/>
      <c r="W17" s="1568"/>
    </row>
    <row r="18" spans="2:23" x14ac:dyDescent="0.25">
      <c r="B18" s="1565">
        <v>15</v>
      </c>
      <c r="C18" s="1566">
        <v>45726</v>
      </c>
      <c r="D18" s="1567">
        <v>112207</v>
      </c>
      <c r="E18" s="1566">
        <v>45726</v>
      </c>
      <c r="G18" s="1565">
        <v>15</v>
      </c>
      <c r="H18" s="1566">
        <v>45735</v>
      </c>
      <c r="I18" s="1567">
        <v>62388</v>
      </c>
      <c r="J18" s="1566">
        <v>45735</v>
      </c>
      <c r="L18" s="1565">
        <v>15</v>
      </c>
      <c r="M18" s="1566">
        <v>45223</v>
      </c>
      <c r="N18" s="1567">
        <v>121774</v>
      </c>
      <c r="O18" s="1566">
        <v>45223</v>
      </c>
      <c r="Q18" s="1590">
        <v>15</v>
      </c>
      <c r="R18" s="1591">
        <v>46013</v>
      </c>
      <c r="S18" s="1592">
        <v>44765</v>
      </c>
      <c r="T18" s="1591">
        <v>46013</v>
      </c>
      <c r="U18" s="1568"/>
      <c r="V18" s="1568"/>
      <c r="W18" s="1568"/>
    </row>
    <row r="19" spans="2:23" x14ac:dyDescent="0.25">
      <c r="B19" s="1565">
        <v>16</v>
      </c>
      <c r="C19" s="1566">
        <v>45757</v>
      </c>
      <c r="D19" s="1567">
        <v>112207</v>
      </c>
      <c r="E19" s="1566">
        <v>45757</v>
      </c>
      <c r="G19" s="1565">
        <v>16</v>
      </c>
      <c r="H19" s="1566">
        <v>45768</v>
      </c>
      <c r="I19" s="1567">
        <v>62388</v>
      </c>
      <c r="J19" s="1566">
        <v>45768</v>
      </c>
      <c r="L19" s="1565">
        <v>16</v>
      </c>
      <c r="M19" s="1566">
        <v>45254</v>
      </c>
      <c r="N19" s="1567">
        <v>121774</v>
      </c>
      <c r="O19" s="1566">
        <v>45254</v>
      </c>
      <c r="Q19" s="1590">
        <v>16</v>
      </c>
      <c r="R19" s="1591">
        <v>46044</v>
      </c>
      <c r="S19" s="1592">
        <v>44765</v>
      </c>
      <c r="T19" s="1591">
        <v>46044</v>
      </c>
      <c r="U19" s="1568"/>
      <c r="V19" s="1568"/>
      <c r="W19" s="1568"/>
    </row>
    <row r="20" spans="2:23" x14ac:dyDescent="0.25">
      <c r="B20" s="1565">
        <v>17</v>
      </c>
      <c r="C20" s="1566">
        <v>45789</v>
      </c>
      <c r="D20" s="1567">
        <v>112207</v>
      </c>
      <c r="E20" s="1566">
        <v>45789</v>
      </c>
      <c r="G20" s="1565">
        <v>17</v>
      </c>
      <c r="H20" s="1566">
        <v>45796</v>
      </c>
      <c r="I20" s="1567">
        <v>62388</v>
      </c>
      <c r="J20" s="1566">
        <v>45796</v>
      </c>
      <c r="L20" s="1565">
        <v>17</v>
      </c>
      <c r="M20" s="1566">
        <v>45286</v>
      </c>
      <c r="N20" s="1567">
        <v>121774</v>
      </c>
      <c r="O20" s="1566">
        <v>45289</v>
      </c>
      <c r="P20" s="1563" t="s">
        <v>1538</v>
      </c>
      <c r="Q20" s="1569">
        <v>17</v>
      </c>
      <c r="R20" s="1570">
        <v>46076</v>
      </c>
      <c r="S20" s="1571">
        <v>44765</v>
      </c>
      <c r="T20" s="1570"/>
      <c r="U20" s="1568"/>
      <c r="V20" s="1568"/>
      <c r="W20" s="1568"/>
    </row>
    <row r="21" spans="2:23" x14ac:dyDescent="0.25">
      <c r="B21" s="1565">
        <v>18</v>
      </c>
      <c r="C21" s="1566">
        <v>45818</v>
      </c>
      <c r="D21" s="1567">
        <v>112207</v>
      </c>
      <c r="E21" s="1566">
        <v>45818</v>
      </c>
      <c r="G21" s="1565">
        <v>18</v>
      </c>
      <c r="H21" s="1566">
        <v>45828</v>
      </c>
      <c r="I21" s="1567">
        <v>62388</v>
      </c>
      <c r="J21" s="1566">
        <v>45828</v>
      </c>
      <c r="L21" s="1565">
        <v>18</v>
      </c>
      <c r="M21" s="1566">
        <v>45315</v>
      </c>
      <c r="N21" s="1567">
        <v>121774</v>
      </c>
      <c r="O21" s="1566">
        <v>45315</v>
      </c>
      <c r="Q21" s="1569">
        <v>18</v>
      </c>
      <c r="R21" s="1570">
        <v>46104</v>
      </c>
      <c r="S21" s="1571">
        <v>44765</v>
      </c>
      <c r="T21" s="1570"/>
    </row>
    <row r="22" spans="2:23" x14ac:dyDescent="0.25">
      <c r="B22" s="1565">
        <v>19</v>
      </c>
      <c r="C22" s="1566">
        <v>45848</v>
      </c>
      <c r="D22" s="1567">
        <v>112207</v>
      </c>
      <c r="E22" s="1566">
        <v>45848</v>
      </c>
      <c r="G22" s="1565">
        <v>19</v>
      </c>
      <c r="H22" s="1566">
        <v>45859</v>
      </c>
      <c r="I22" s="1567">
        <v>62388</v>
      </c>
      <c r="J22" s="1566">
        <v>45859</v>
      </c>
      <c r="L22" s="1565">
        <v>19</v>
      </c>
      <c r="M22" s="1566">
        <v>45348</v>
      </c>
      <c r="N22" s="1567">
        <v>121774</v>
      </c>
      <c r="O22" s="1566">
        <v>45348</v>
      </c>
      <c r="Q22" s="1569">
        <v>19</v>
      </c>
      <c r="R22" s="1570">
        <v>46134</v>
      </c>
      <c r="S22" s="1571">
        <v>44765</v>
      </c>
      <c r="T22" s="1570"/>
    </row>
    <row r="23" spans="2:23" x14ac:dyDescent="0.25">
      <c r="B23" s="1565">
        <v>20</v>
      </c>
      <c r="C23" s="1591">
        <v>45880</v>
      </c>
      <c r="D23" s="1592">
        <v>112207</v>
      </c>
      <c r="E23" s="1566">
        <v>45880</v>
      </c>
      <c r="G23" s="1590">
        <v>20</v>
      </c>
      <c r="H23" s="1591">
        <v>45888</v>
      </c>
      <c r="I23" s="1592">
        <v>62388</v>
      </c>
      <c r="J23" s="1591">
        <v>45888</v>
      </c>
      <c r="L23" s="1565">
        <v>20</v>
      </c>
      <c r="M23" s="1566">
        <v>45383</v>
      </c>
      <c r="N23" s="1567">
        <v>121774</v>
      </c>
      <c r="O23" s="1566">
        <v>45383</v>
      </c>
      <c r="Q23" s="1569">
        <v>20</v>
      </c>
      <c r="R23" s="1570">
        <v>46164</v>
      </c>
      <c r="S23" s="1571">
        <v>44765</v>
      </c>
      <c r="T23" s="1570"/>
    </row>
    <row r="24" spans="2:23" x14ac:dyDescent="0.25">
      <c r="B24" s="1590">
        <v>21</v>
      </c>
      <c r="C24" s="1591">
        <v>45910</v>
      </c>
      <c r="D24" s="1592">
        <v>112207</v>
      </c>
      <c r="E24" s="1591">
        <v>45910</v>
      </c>
      <c r="G24" s="1590">
        <v>21</v>
      </c>
      <c r="H24" s="1591">
        <v>45919</v>
      </c>
      <c r="I24" s="1592">
        <v>62388</v>
      </c>
      <c r="J24" s="1591">
        <v>45919</v>
      </c>
      <c r="L24" s="1565">
        <v>21</v>
      </c>
      <c r="M24" s="1566">
        <v>45406</v>
      </c>
      <c r="N24" s="1567">
        <v>121774</v>
      </c>
      <c r="O24" s="1566">
        <v>45406</v>
      </c>
      <c r="Q24" s="1569">
        <v>21</v>
      </c>
      <c r="R24" s="1570">
        <v>46195</v>
      </c>
      <c r="S24" s="1571">
        <v>44765</v>
      </c>
      <c r="T24" s="1570"/>
    </row>
    <row r="25" spans="2:23" x14ac:dyDescent="0.25">
      <c r="B25" s="1590">
        <v>22</v>
      </c>
      <c r="C25" s="1591">
        <v>45940</v>
      </c>
      <c r="D25" s="1592">
        <v>112207</v>
      </c>
      <c r="E25" s="1591">
        <v>45940</v>
      </c>
      <c r="G25" s="1590">
        <v>22</v>
      </c>
      <c r="H25" s="1591">
        <v>45950</v>
      </c>
      <c r="I25" s="1592">
        <v>62388</v>
      </c>
      <c r="J25" s="1591">
        <v>45950</v>
      </c>
      <c r="L25" s="1565">
        <v>22</v>
      </c>
      <c r="M25" s="1566">
        <v>45436</v>
      </c>
      <c r="N25" s="1567">
        <v>121774</v>
      </c>
      <c r="O25" s="1566">
        <v>45436</v>
      </c>
      <c r="Q25" s="1569">
        <v>22</v>
      </c>
      <c r="R25" s="1570">
        <v>46225</v>
      </c>
      <c r="S25" s="1571">
        <v>44765</v>
      </c>
      <c r="T25" s="1570"/>
    </row>
    <row r="26" spans="2:23" x14ac:dyDescent="0.25">
      <c r="B26" s="1590">
        <v>23</v>
      </c>
      <c r="C26" s="1591">
        <v>45971</v>
      </c>
      <c r="D26" s="1592">
        <v>112207</v>
      </c>
      <c r="E26" s="1591">
        <v>45971</v>
      </c>
      <c r="G26" s="1590">
        <v>23</v>
      </c>
      <c r="H26" s="1591">
        <v>45980</v>
      </c>
      <c r="I26" s="1592">
        <v>62388</v>
      </c>
      <c r="J26" s="1591">
        <v>45980</v>
      </c>
      <c r="L26" s="1565">
        <v>23</v>
      </c>
      <c r="M26" s="1566">
        <v>45467</v>
      </c>
      <c r="N26" s="1567">
        <v>121774</v>
      </c>
      <c r="O26" s="1566">
        <v>45467</v>
      </c>
      <c r="Q26" s="1569">
        <v>23</v>
      </c>
      <c r="R26" s="1570">
        <v>46258</v>
      </c>
      <c r="S26" s="1571">
        <v>44765</v>
      </c>
      <c r="T26" s="1570"/>
    </row>
    <row r="27" spans="2:23" x14ac:dyDescent="0.25">
      <c r="B27" s="1590">
        <v>24</v>
      </c>
      <c r="C27" s="1591">
        <v>46001</v>
      </c>
      <c r="D27" s="1592">
        <v>112207</v>
      </c>
      <c r="E27" s="1591">
        <v>46001</v>
      </c>
      <c r="G27" s="1590">
        <v>24</v>
      </c>
      <c r="H27" s="1591">
        <v>46010</v>
      </c>
      <c r="I27" s="1592">
        <v>62388</v>
      </c>
      <c r="J27" s="1591">
        <v>46010</v>
      </c>
      <c r="L27" s="1565">
        <v>24</v>
      </c>
      <c r="M27" s="1566">
        <v>45497</v>
      </c>
      <c r="N27" s="1567">
        <v>121774</v>
      </c>
      <c r="O27" s="1566">
        <v>45497</v>
      </c>
      <c r="Q27" s="1569">
        <v>24</v>
      </c>
      <c r="R27" s="1570">
        <v>46287</v>
      </c>
      <c r="S27" s="1571">
        <v>44765</v>
      </c>
      <c r="T27" s="1570"/>
    </row>
    <row r="28" spans="2:23" x14ac:dyDescent="0.25">
      <c r="B28" s="1590">
        <v>25</v>
      </c>
      <c r="C28" s="1591">
        <v>46034</v>
      </c>
      <c r="D28" s="1592">
        <v>112207</v>
      </c>
      <c r="E28" s="1591">
        <v>46032</v>
      </c>
      <c r="G28" s="1590">
        <v>25</v>
      </c>
      <c r="H28" s="1591">
        <v>46041</v>
      </c>
      <c r="I28" s="2587">
        <v>62388</v>
      </c>
      <c r="J28" s="1591">
        <v>46041</v>
      </c>
      <c r="L28" s="1565">
        <v>25</v>
      </c>
      <c r="M28" s="1566">
        <v>45530</v>
      </c>
      <c r="N28" s="1567">
        <v>121774</v>
      </c>
      <c r="O28" s="1566">
        <v>45530</v>
      </c>
      <c r="S28" s="1572">
        <f>+SUM(S4:S27)</f>
        <v>1074360</v>
      </c>
    </row>
    <row r="29" spans="2:23" x14ac:dyDescent="0.25">
      <c r="B29" s="1590">
        <v>26</v>
      </c>
      <c r="C29" s="1591">
        <v>46063</v>
      </c>
      <c r="D29" s="1592">
        <v>112207</v>
      </c>
      <c r="E29" s="1591">
        <v>46063</v>
      </c>
      <c r="G29" s="1569">
        <v>26</v>
      </c>
      <c r="H29" s="1570">
        <v>46072</v>
      </c>
      <c r="I29" s="1571">
        <v>62388</v>
      </c>
      <c r="J29" s="1570"/>
      <c r="L29" s="1565">
        <v>26</v>
      </c>
      <c r="M29" s="1566">
        <v>45559</v>
      </c>
      <c r="N29" s="1567">
        <v>121774</v>
      </c>
      <c r="O29" s="1566">
        <v>45559</v>
      </c>
    </row>
    <row r="30" spans="2:23" x14ac:dyDescent="0.25">
      <c r="B30" s="1569">
        <v>27</v>
      </c>
      <c r="C30" s="1570">
        <v>46091</v>
      </c>
      <c r="D30" s="1571">
        <v>112207</v>
      </c>
      <c r="E30" s="1570"/>
      <c r="G30" s="1569">
        <v>27</v>
      </c>
      <c r="H30" s="1570">
        <v>46100</v>
      </c>
      <c r="I30" s="1571">
        <v>62388</v>
      </c>
      <c r="J30" s="1570"/>
      <c r="L30" s="1565">
        <v>27</v>
      </c>
      <c r="M30" s="1566">
        <v>45589</v>
      </c>
      <c r="N30" s="1567">
        <v>121774</v>
      </c>
      <c r="O30" s="1566">
        <v>45589</v>
      </c>
    </row>
    <row r="31" spans="2:23" x14ac:dyDescent="0.25">
      <c r="B31" s="1569">
        <v>28</v>
      </c>
      <c r="C31" s="1570">
        <v>46122</v>
      </c>
      <c r="D31" s="1571">
        <v>112207</v>
      </c>
      <c r="E31" s="1570"/>
      <c r="G31" s="1569">
        <v>28</v>
      </c>
      <c r="H31" s="1570">
        <v>46132</v>
      </c>
      <c r="I31" s="1571">
        <v>62388</v>
      </c>
      <c r="J31" s="1570"/>
      <c r="L31" s="1565">
        <v>28</v>
      </c>
      <c r="M31" s="1566">
        <v>45621</v>
      </c>
      <c r="N31" s="1567">
        <v>121774</v>
      </c>
      <c r="O31" s="1566">
        <v>45621</v>
      </c>
    </row>
    <row r="32" spans="2:23" x14ac:dyDescent="0.25">
      <c r="B32" s="1569">
        <v>29</v>
      </c>
      <c r="C32" s="1570">
        <v>46153</v>
      </c>
      <c r="D32" s="1571">
        <v>112207</v>
      </c>
      <c r="E32" s="1570"/>
      <c r="G32" s="1569">
        <v>29</v>
      </c>
      <c r="H32" s="1570">
        <v>46161</v>
      </c>
      <c r="I32" s="1571">
        <v>62388</v>
      </c>
      <c r="J32" s="1570"/>
      <c r="L32" s="1573">
        <v>29</v>
      </c>
      <c r="M32" s="1574">
        <v>45650</v>
      </c>
      <c r="N32" s="1575">
        <v>121774</v>
      </c>
      <c r="O32" s="1574">
        <v>45650</v>
      </c>
    </row>
    <row r="33" spans="2:15" x14ac:dyDescent="0.25">
      <c r="B33" s="1569">
        <v>30</v>
      </c>
      <c r="C33" s="1570">
        <v>46183</v>
      </c>
      <c r="D33" s="1571">
        <v>112207</v>
      </c>
      <c r="E33" s="1570"/>
      <c r="G33" s="1569">
        <v>30</v>
      </c>
      <c r="H33" s="1570">
        <v>46195</v>
      </c>
      <c r="I33" s="1571">
        <v>62388</v>
      </c>
      <c r="J33" s="1570"/>
      <c r="L33" s="1565">
        <v>30</v>
      </c>
      <c r="M33" s="1566">
        <v>45681</v>
      </c>
      <c r="N33" s="1567">
        <v>121774</v>
      </c>
      <c r="O33" s="1566">
        <v>45681</v>
      </c>
    </row>
    <row r="34" spans="2:15" x14ac:dyDescent="0.25">
      <c r="B34" s="1569">
        <v>31</v>
      </c>
      <c r="C34" s="1570">
        <v>46213</v>
      </c>
      <c r="D34" s="1571">
        <v>112207</v>
      </c>
      <c r="E34" s="1570"/>
      <c r="G34" s="1569">
        <v>31</v>
      </c>
      <c r="H34" s="1570">
        <v>46223</v>
      </c>
      <c r="I34" s="1571">
        <v>62388</v>
      </c>
      <c r="J34" s="1570"/>
      <c r="L34" s="1565">
        <v>31</v>
      </c>
      <c r="M34" s="1566">
        <v>45712</v>
      </c>
      <c r="N34" s="1567">
        <v>121774</v>
      </c>
      <c r="O34" s="1566">
        <v>45712</v>
      </c>
    </row>
    <row r="35" spans="2:15" x14ac:dyDescent="0.25">
      <c r="B35" s="1569">
        <v>32</v>
      </c>
      <c r="C35" s="1570">
        <v>46244</v>
      </c>
      <c r="D35" s="1571">
        <v>112207</v>
      </c>
      <c r="E35" s="1570"/>
      <c r="G35" s="1569">
        <v>32</v>
      </c>
      <c r="H35" s="1570">
        <v>46253</v>
      </c>
      <c r="I35" s="1571">
        <v>62388</v>
      </c>
      <c r="J35" s="1570"/>
      <c r="L35" s="1565">
        <v>32</v>
      </c>
      <c r="M35" s="1566">
        <v>45740</v>
      </c>
      <c r="N35" s="1567">
        <v>121774</v>
      </c>
      <c r="O35" s="1566">
        <v>45740</v>
      </c>
    </row>
    <row r="36" spans="2:15" x14ac:dyDescent="0.25">
      <c r="B36" s="1569">
        <v>33</v>
      </c>
      <c r="C36" s="1570">
        <v>46275</v>
      </c>
      <c r="D36" s="1571">
        <v>112207</v>
      </c>
      <c r="E36" s="1570"/>
      <c r="G36" s="1569">
        <v>33</v>
      </c>
      <c r="H36" s="1570">
        <v>46286</v>
      </c>
      <c r="I36" s="1571">
        <v>62388</v>
      </c>
      <c r="J36" s="1570"/>
      <c r="L36" s="1565">
        <v>33</v>
      </c>
      <c r="M36" s="1566">
        <v>45771</v>
      </c>
      <c r="N36" s="1567">
        <v>121774</v>
      </c>
      <c r="O36" s="1566">
        <v>45771</v>
      </c>
    </row>
    <row r="37" spans="2:15" x14ac:dyDescent="0.25">
      <c r="B37" s="1569">
        <v>34</v>
      </c>
      <c r="C37" s="1570">
        <v>46308</v>
      </c>
      <c r="D37" s="1571">
        <v>112207</v>
      </c>
      <c r="E37" s="1570"/>
      <c r="G37" s="1569">
        <v>34</v>
      </c>
      <c r="H37" s="1570">
        <v>46314</v>
      </c>
      <c r="I37" s="1571">
        <v>62388</v>
      </c>
      <c r="J37" s="1570"/>
      <c r="L37" s="1565">
        <v>34</v>
      </c>
      <c r="M37" s="1566">
        <v>45803</v>
      </c>
      <c r="N37" s="1567">
        <v>121774</v>
      </c>
      <c r="O37" s="1566">
        <v>45803</v>
      </c>
    </row>
    <row r="38" spans="2:15" x14ac:dyDescent="0.25">
      <c r="B38" s="1569">
        <v>35</v>
      </c>
      <c r="C38" s="1570">
        <v>46336</v>
      </c>
      <c r="D38" s="1571">
        <v>112207</v>
      </c>
      <c r="E38" s="1570"/>
      <c r="G38" s="1569">
        <v>35</v>
      </c>
      <c r="H38" s="1570">
        <v>46345</v>
      </c>
      <c r="I38" s="1571">
        <v>62388</v>
      </c>
      <c r="J38" s="1570"/>
      <c r="L38" s="1565">
        <v>35</v>
      </c>
      <c r="M38" s="1566">
        <v>45832</v>
      </c>
      <c r="N38" s="1567">
        <v>121774</v>
      </c>
      <c r="O38" s="1566">
        <v>45832</v>
      </c>
    </row>
    <row r="39" spans="2:15" x14ac:dyDescent="0.25">
      <c r="B39" s="1569">
        <v>36</v>
      </c>
      <c r="C39" s="1570">
        <v>46366</v>
      </c>
      <c r="D39" s="1571">
        <v>112207</v>
      </c>
      <c r="E39" s="1570"/>
      <c r="G39" s="1569">
        <v>36</v>
      </c>
      <c r="H39" s="1570">
        <v>46377</v>
      </c>
      <c r="I39" s="1571">
        <v>62388</v>
      </c>
      <c r="J39" s="1570"/>
      <c r="L39" s="1565">
        <v>36</v>
      </c>
      <c r="M39" s="1566">
        <v>45862</v>
      </c>
      <c r="N39" s="1567">
        <v>121774</v>
      </c>
      <c r="O39" s="1566">
        <v>45862</v>
      </c>
    </row>
    <row r="40" spans="2:15" x14ac:dyDescent="0.25">
      <c r="D40" s="1572">
        <f>SUM(D4:D39)</f>
        <v>4039452</v>
      </c>
      <c r="I40" s="1572">
        <f>SUM(I4:I39)</f>
        <v>2245968</v>
      </c>
      <c r="N40" s="1572">
        <f>SUM(N4:N39)</f>
        <v>4383864</v>
      </c>
    </row>
  </sheetData>
  <mergeCells count="12">
    <mergeCell ref="Q2:R2"/>
    <mergeCell ref="S2:T2"/>
    <mergeCell ref="B1:E1"/>
    <mergeCell ref="G1:J1"/>
    <mergeCell ref="L1:O1"/>
    <mergeCell ref="Q1:T1"/>
    <mergeCell ref="B2:C2"/>
    <mergeCell ref="D2:E2"/>
    <mergeCell ref="G2:H2"/>
    <mergeCell ref="I2:J2"/>
    <mergeCell ref="L2:M2"/>
    <mergeCell ref="N2:O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theme="8" tint="0.39997558519241921"/>
    <pageSetUpPr fitToPage="1"/>
  </sheetPr>
  <dimension ref="A1:S900"/>
  <sheetViews>
    <sheetView topLeftCell="A873" zoomScale="80" zoomScaleNormal="80" workbookViewId="0">
      <selection activeCell="D873" sqref="D873"/>
    </sheetView>
  </sheetViews>
  <sheetFormatPr baseColWidth="10" defaultRowHeight="15" x14ac:dyDescent="0.25"/>
  <cols>
    <col min="1" max="1" width="21.7109375" customWidth="1"/>
    <col min="2" max="2" width="21.42578125" customWidth="1"/>
    <col min="3" max="3" width="25.7109375" style="168" customWidth="1"/>
    <col min="4" max="4" width="25.5703125" customWidth="1"/>
    <col min="5" max="5" width="14.140625" customWidth="1"/>
    <col min="6" max="6" width="16.42578125" customWidth="1"/>
    <col min="7" max="7" width="27.85546875" customWidth="1"/>
    <col min="8" max="8" width="17.5703125" customWidth="1"/>
    <col min="9" max="9" width="23" customWidth="1"/>
    <col min="10" max="10" width="20.85546875" bestFit="1" customWidth="1"/>
    <col min="11" max="11" width="21.42578125" customWidth="1"/>
    <col min="12" max="12" width="18.42578125" customWidth="1"/>
    <col min="13" max="13" width="21.42578125" customWidth="1"/>
    <col min="14" max="14" width="12.85546875" bestFit="1" customWidth="1"/>
    <col min="15" max="15" width="17.5703125" customWidth="1"/>
    <col min="16" max="16" width="31.7109375" customWidth="1"/>
    <col min="17" max="17" width="18.28515625" customWidth="1"/>
    <col min="19" max="19" width="15.42578125" customWidth="1"/>
  </cols>
  <sheetData>
    <row r="1" spans="1:16" ht="18.75" x14ac:dyDescent="0.3">
      <c r="A1" s="172"/>
      <c r="B1" s="173"/>
      <c r="C1" s="174"/>
      <c r="D1" s="175"/>
      <c r="E1" s="176" t="s">
        <v>113</v>
      </c>
      <c r="F1" s="177"/>
      <c r="G1" s="178"/>
      <c r="H1" s="179"/>
      <c r="I1" s="178"/>
      <c r="J1" s="2655"/>
      <c r="K1" s="2655"/>
      <c r="L1" s="178"/>
      <c r="M1" s="178"/>
      <c r="N1" s="178"/>
      <c r="O1" s="178"/>
      <c r="P1" s="180"/>
    </row>
    <row r="2" spans="1:16" x14ac:dyDescent="0.25">
      <c r="A2" s="181"/>
      <c r="B2" s="56"/>
      <c r="C2" s="149"/>
      <c r="D2" s="55"/>
      <c r="E2" s="55"/>
      <c r="F2" s="58"/>
      <c r="G2" s="6"/>
      <c r="H2" s="6"/>
      <c r="I2" s="6"/>
      <c r="J2" s="56"/>
      <c r="K2" s="6"/>
      <c r="L2" s="6"/>
      <c r="M2" s="6"/>
      <c r="N2" s="6"/>
      <c r="O2" s="6"/>
      <c r="P2" s="182"/>
    </row>
    <row r="3" spans="1:16" x14ac:dyDescent="0.25">
      <c r="A3" s="181"/>
      <c r="B3" s="56"/>
      <c r="C3" s="149"/>
      <c r="D3" s="55"/>
      <c r="E3" s="55"/>
      <c r="F3" s="55"/>
      <c r="G3" s="6"/>
      <c r="H3" s="6"/>
      <c r="I3" s="59">
        <v>315384</v>
      </c>
      <c r="J3" s="6"/>
      <c r="K3" s="6"/>
      <c r="L3" s="6"/>
      <c r="M3" s="6"/>
      <c r="N3" s="6"/>
      <c r="O3" s="6"/>
      <c r="P3" s="182"/>
    </row>
    <row r="4" spans="1:16" x14ac:dyDescent="0.25">
      <c r="A4" s="60" t="s">
        <v>91</v>
      </c>
      <c r="B4" s="60"/>
      <c r="C4" s="149"/>
      <c r="D4" s="6"/>
      <c r="E4" s="55"/>
      <c r="F4" s="58"/>
      <c r="G4" s="6"/>
      <c r="H4" s="6"/>
      <c r="I4" s="59">
        <v>10534</v>
      </c>
      <c r="J4" s="56"/>
      <c r="K4" s="6"/>
      <c r="L4" s="6"/>
      <c r="M4" s="6"/>
      <c r="N4" s="6"/>
      <c r="O4" s="6"/>
      <c r="P4" s="182"/>
    </row>
    <row r="5" spans="1:16" x14ac:dyDescent="0.25">
      <c r="A5" s="4" t="s">
        <v>92</v>
      </c>
      <c r="B5" s="111">
        <v>50357</v>
      </c>
      <c r="C5" s="149" t="s">
        <v>152</v>
      </c>
      <c r="D5" s="6"/>
      <c r="E5" s="55"/>
      <c r="F5" s="6"/>
      <c r="G5" s="6"/>
      <c r="H5" s="6"/>
      <c r="I5" s="59">
        <v>9151</v>
      </c>
      <c r="J5" s="56"/>
      <c r="K5" s="6"/>
      <c r="L5" s="6"/>
      <c r="M5" s="6"/>
      <c r="N5" s="6"/>
      <c r="O5" s="6"/>
      <c r="P5" s="182"/>
    </row>
    <row r="6" spans="1:16" x14ac:dyDescent="0.25">
      <c r="A6" s="4" t="s">
        <v>93</v>
      </c>
      <c r="B6" s="112">
        <v>4473</v>
      </c>
      <c r="C6" s="149" t="s">
        <v>154</v>
      </c>
      <c r="D6" s="55"/>
      <c r="E6" s="6"/>
      <c r="F6" s="6"/>
      <c r="G6" s="6"/>
      <c r="H6" s="6"/>
      <c r="I6" s="59">
        <v>39326</v>
      </c>
      <c r="J6" s="6"/>
      <c r="K6" s="61" t="s">
        <v>94</v>
      </c>
      <c r="L6" s="69"/>
      <c r="M6" s="69"/>
      <c r="N6" s="69"/>
      <c r="O6" s="69"/>
      <c r="P6" s="129"/>
    </row>
    <row r="7" spans="1:16" x14ac:dyDescent="0.25">
      <c r="A7" s="62" t="s">
        <v>95</v>
      </c>
      <c r="B7" s="63">
        <v>1080</v>
      </c>
      <c r="C7" s="169" t="s">
        <v>153</v>
      </c>
      <c r="D7" s="55"/>
      <c r="E7" s="6"/>
      <c r="F7" s="6"/>
      <c r="G7" s="6"/>
      <c r="H7" s="6"/>
      <c r="I7" s="59">
        <v>75695</v>
      </c>
      <c r="J7" s="6"/>
      <c r="K7" s="56"/>
      <c r="L7" s="55"/>
      <c r="M7" s="55"/>
      <c r="N7" s="6"/>
      <c r="O7" s="6"/>
      <c r="P7" s="182"/>
    </row>
    <row r="8" spans="1:16" x14ac:dyDescent="0.25">
      <c r="A8" s="64"/>
      <c r="B8" s="65"/>
      <c r="C8" s="149"/>
      <c r="D8" s="6"/>
      <c r="E8" s="6"/>
      <c r="F8" s="6"/>
      <c r="G8" s="6"/>
      <c r="H8" s="6"/>
      <c r="I8" s="59">
        <v>144193</v>
      </c>
      <c r="J8" s="6"/>
      <c r="K8" s="56"/>
      <c r="L8" s="6"/>
      <c r="M8" s="6"/>
      <c r="N8" s="6"/>
      <c r="O8" s="6"/>
      <c r="P8" s="182"/>
    </row>
    <row r="9" spans="1:16" x14ac:dyDescent="0.25">
      <c r="A9" s="66" t="s">
        <v>96</v>
      </c>
      <c r="B9" s="60" t="s">
        <v>97</v>
      </c>
      <c r="C9" s="170"/>
      <c r="D9" s="6"/>
      <c r="E9" s="66" t="s">
        <v>98</v>
      </c>
      <c r="F9" s="60"/>
      <c r="G9" s="6"/>
      <c r="H9" s="6"/>
      <c r="I9" s="59">
        <v>273640</v>
      </c>
      <c r="J9" s="6"/>
      <c r="K9" s="183" t="s">
        <v>99</v>
      </c>
      <c r="L9" s="183"/>
      <c r="M9" s="183"/>
      <c r="N9" s="183"/>
      <c r="O9" s="183"/>
      <c r="P9" s="182"/>
    </row>
    <row r="10" spans="1:16" x14ac:dyDescent="0.25">
      <c r="A10" s="4" t="s">
        <v>92</v>
      </c>
      <c r="B10" s="59">
        <v>45433</v>
      </c>
      <c r="C10" s="149"/>
      <c r="D10" s="6"/>
      <c r="E10" s="4" t="s">
        <v>100</v>
      </c>
      <c r="F10" s="59">
        <v>315384</v>
      </c>
      <c r="G10" s="184" t="s">
        <v>101</v>
      </c>
      <c r="H10" s="6"/>
      <c r="I10" s="59">
        <v>56626</v>
      </c>
      <c r="J10" s="6"/>
      <c r="K10" s="183" t="s">
        <v>102</v>
      </c>
      <c r="L10" s="183"/>
      <c r="M10" s="183"/>
      <c r="N10" s="183"/>
      <c r="O10" s="183"/>
      <c r="P10" s="182"/>
    </row>
    <row r="11" spans="1:16" x14ac:dyDescent="0.25">
      <c r="A11" s="4" t="s">
        <v>93</v>
      </c>
      <c r="B11" s="112">
        <v>3866</v>
      </c>
      <c r="C11" s="149" t="s">
        <v>154</v>
      </c>
      <c r="D11" s="6"/>
      <c r="E11" s="4" t="s">
        <v>95</v>
      </c>
      <c r="F11" s="59">
        <v>46474</v>
      </c>
      <c r="G11" s="110" t="s">
        <v>153</v>
      </c>
      <c r="H11" s="6"/>
      <c r="I11" s="59">
        <v>1409393</v>
      </c>
      <c r="J11" s="6"/>
      <c r="K11" s="67"/>
      <c r="L11" s="6"/>
      <c r="M11" s="6"/>
      <c r="N11" s="68"/>
      <c r="O11" s="6"/>
      <c r="P11" s="182"/>
    </row>
    <row r="12" spans="1:16" x14ac:dyDescent="0.25">
      <c r="A12" s="128" t="s">
        <v>95</v>
      </c>
      <c r="B12" s="70">
        <v>2888</v>
      </c>
      <c r="C12" s="169" t="s">
        <v>153</v>
      </c>
      <c r="D12" s="6"/>
      <c r="E12" s="4" t="s">
        <v>93</v>
      </c>
      <c r="F12" s="59">
        <v>10534</v>
      </c>
      <c r="G12" s="184" t="s">
        <v>101</v>
      </c>
      <c r="H12" s="6"/>
      <c r="I12" s="59">
        <v>128277</v>
      </c>
      <c r="J12" s="67"/>
      <c r="K12" s="6"/>
      <c r="L12" s="6"/>
      <c r="M12" s="68"/>
      <c r="N12" s="6"/>
      <c r="O12" s="6"/>
      <c r="P12" s="182"/>
    </row>
    <row r="13" spans="1:16" x14ac:dyDescent="0.25">
      <c r="A13" s="185"/>
      <c r="B13" s="6"/>
      <c r="C13" s="149"/>
      <c r="D13" s="6"/>
      <c r="E13" s="6"/>
      <c r="F13" s="6"/>
      <c r="G13" s="6"/>
      <c r="H13" s="6"/>
      <c r="I13" s="59">
        <v>13026</v>
      </c>
      <c r="J13" s="6"/>
      <c r="K13" s="6"/>
      <c r="L13" s="6"/>
      <c r="M13" s="6"/>
      <c r="N13" s="6"/>
      <c r="O13" s="6"/>
      <c r="P13" s="182"/>
    </row>
    <row r="14" spans="1:16" x14ac:dyDescent="0.25">
      <c r="A14" s="66" t="s">
        <v>103</v>
      </c>
      <c r="B14" s="60"/>
      <c r="C14" s="149"/>
      <c r="D14" s="56"/>
      <c r="E14" s="6"/>
      <c r="F14" s="55"/>
      <c r="G14" s="6"/>
      <c r="H14" s="6"/>
      <c r="I14" s="59">
        <v>98671</v>
      </c>
      <c r="J14" s="6"/>
      <c r="K14" s="67"/>
      <c r="L14" s="67"/>
      <c r="M14" s="71"/>
      <c r="N14" s="6"/>
      <c r="O14" s="6"/>
      <c r="P14" s="182"/>
    </row>
    <row r="15" spans="1:16" x14ac:dyDescent="0.25">
      <c r="A15" s="4" t="s">
        <v>95</v>
      </c>
      <c r="B15" s="59">
        <v>98671</v>
      </c>
      <c r="C15" s="169" t="s">
        <v>153</v>
      </c>
      <c r="D15" s="6"/>
      <c r="E15" s="6"/>
      <c r="F15" s="6"/>
      <c r="G15" s="6"/>
      <c r="H15" s="6"/>
      <c r="I15" s="59">
        <v>47000</v>
      </c>
      <c r="J15" s="6"/>
      <c r="K15" s="6"/>
      <c r="L15" s="6"/>
      <c r="M15" s="6"/>
      <c r="N15" s="6"/>
      <c r="O15" s="6"/>
      <c r="P15" s="182"/>
    </row>
    <row r="16" spans="1:16" x14ac:dyDescent="0.25">
      <c r="A16" s="4" t="s">
        <v>93</v>
      </c>
      <c r="B16" s="111">
        <v>137222</v>
      </c>
      <c r="C16" s="169" t="s">
        <v>152</v>
      </c>
      <c r="D16" s="6"/>
      <c r="E16" s="66" t="s">
        <v>104</v>
      </c>
      <c r="F16" s="72"/>
      <c r="G16" s="6"/>
      <c r="H16" s="6"/>
      <c r="I16" s="59">
        <v>46474</v>
      </c>
      <c r="J16" s="6"/>
      <c r="K16" s="6"/>
      <c r="L16" s="6"/>
      <c r="M16" s="6"/>
      <c r="N16" s="6"/>
      <c r="O16" s="6"/>
      <c r="P16" s="182"/>
    </row>
    <row r="17" spans="1:16" x14ac:dyDescent="0.25">
      <c r="A17" s="4" t="s">
        <v>92</v>
      </c>
      <c r="B17" s="111">
        <v>1409393</v>
      </c>
      <c r="C17" s="169" t="s">
        <v>152</v>
      </c>
      <c r="D17" s="6"/>
      <c r="E17" s="4" t="s">
        <v>100</v>
      </c>
      <c r="F17" s="59">
        <v>9151</v>
      </c>
      <c r="G17" s="110" t="s">
        <v>153</v>
      </c>
      <c r="H17" s="6"/>
      <c r="I17" s="59">
        <v>4180</v>
      </c>
      <c r="J17" s="6"/>
      <c r="K17" s="6"/>
      <c r="L17" s="6"/>
      <c r="M17" s="6"/>
      <c r="N17" s="6"/>
      <c r="O17" s="6"/>
      <c r="P17" s="182"/>
    </row>
    <row r="18" spans="1:16" x14ac:dyDescent="0.25">
      <c r="A18" s="4" t="s">
        <v>105</v>
      </c>
      <c r="B18" s="111">
        <v>63247</v>
      </c>
      <c r="C18" s="169" t="s">
        <v>152</v>
      </c>
      <c r="D18" s="6"/>
      <c r="E18" s="6"/>
      <c r="F18" s="6"/>
      <c r="G18" s="6"/>
      <c r="H18" s="6"/>
      <c r="I18" s="59">
        <v>39835</v>
      </c>
      <c r="J18" s="6"/>
      <c r="K18" s="6"/>
      <c r="L18" s="186">
        <f>+B27+B21+F10+F21+F23+F12</f>
        <v>858772</v>
      </c>
      <c r="M18" s="6"/>
      <c r="N18" s="6"/>
      <c r="O18" s="6">
        <v>128277</v>
      </c>
      <c r="P18" s="182"/>
    </row>
    <row r="19" spans="1:16" x14ac:dyDescent="0.25">
      <c r="A19" s="73"/>
      <c r="B19" s="74"/>
      <c r="C19" s="169"/>
      <c r="D19" s="6"/>
      <c r="E19" s="6"/>
      <c r="F19" s="6"/>
      <c r="G19" s="187"/>
      <c r="H19" s="6"/>
      <c r="I19" s="59">
        <v>3615</v>
      </c>
      <c r="J19" s="6"/>
      <c r="K19" s="6"/>
      <c r="L19" s="6">
        <f>218290+1687359</f>
        <v>1905649</v>
      </c>
      <c r="M19" s="6"/>
      <c r="N19" s="6"/>
      <c r="O19" s="6"/>
      <c r="P19" s="182"/>
    </row>
    <row r="20" spans="1:16" x14ac:dyDescent="0.25">
      <c r="A20" s="66" t="s">
        <v>106</v>
      </c>
      <c r="B20" s="72"/>
      <c r="C20" s="169"/>
      <c r="D20" s="6"/>
      <c r="E20" s="75" t="s">
        <v>107</v>
      </c>
      <c r="F20" s="75"/>
      <c r="G20" s="6"/>
      <c r="H20" s="6"/>
      <c r="I20" s="59">
        <v>45433</v>
      </c>
      <c r="J20" s="6"/>
      <c r="K20" s="6"/>
      <c r="L20" s="186">
        <f>L18+L19</f>
        <v>2764421</v>
      </c>
      <c r="M20" s="6"/>
      <c r="N20" s="6"/>
      <c r="O20" s="6"/>
      <c r="P20" s="182"/>
    </row>
    <row r="21" spans="1:16" x14ac:dyDescent="0.25">
      <c r="A21" s="4" t="s">
        <v>100</v>
      </c>
      <c r="B21" s="59">
        <v>144193</v>
      </c>
      <c r="C21" s="169" t="s">
        <v>101</v>
      </c>
      <c r="D21" s="6"/>
      <c r="E21" s="4" t="s">
        <v>100</v>
      </c>
      <c r="F21" s="59">
        <v>39326</v>
      </c>
      <c r="G21" s="188" t="s">
        <v>101</v>
      </c>
      <c r="H21" s="6"/>
      <c r="I21" s="76"/>
      <c r="J21" s="6"/>
      <c r="K21" s="6"/>
      <c r="L21" s="6"/>
      <c r="M21" s="6"/>
      <c r="N21" s="6"/>
      <c r="O21" s="6"/>
      <c r="P21" s="182"/>
    </row>
    <row r="22" spans="1:16" x14ac:dyDescent="0.25">
      <c r="A22" s="4" t="s">
        <v>95</v>
      </c>
      <c r="B22" s="59">
        <v>13026</v>
      </c>
      <c r="C22" s="169" t="s">
        <v>153</v>
      </c>
      <c r="D22" s="6"/>
      <c r="E22" s="4" t="s">
        <v>95</v>
      </c>
      <c r="F22" s="59">
        <v>47000</v>
      </c>
      <c r="G22" s="110" t="s">
        <v>153</v>
      </c>
      <c r="H22" s="6"/>
      <c r="I22" s="77"/>
      <c r="J22" s="6"/>
      <c r="K22" s="6"/>
      <c r="L22" s="6"/>
      <c r="M22" s="6"/>
      <c r="N22" s="6"/>
      <c r="O22" s="6"/>
      <c r="P22" s="182"/>
    </row>
    <row r="23" spans="1:16" x14ac:dyDescent="0.25">
      <c r="A23" s="185"/>
      <c r="B23" s="6"/>
      <c r="C23" s="149"/>
      <c r="D23" s="6"/>
      <c r="E23" s="4" t="s">
        <v>93</v>
      </c>
      <c r="F23" s="59">
        <v>75695</v>
      </c>
      <c r="G23" s="184" t="s">
        <v>101</v>
      </c>
      <c r="H23" s="78" t="s">
        <v>108</v>
      </c>
      <c r="I23" s="79">
        <f>SUM(I3:I22)</f>
        <v>2760453</v>
      </c>
      <c r="J23" s="6"/>
      <c r="K23" s="6"/>
      <c r="L23" s="6"/>
      <c r="M23" s="6"/>
      <c r="N23" s="6"/>
      <c r="O23" s="6"/>
      <c r="P23" s="182"/>
    </row>
    <row r="24" spans="1:16" x14ac:dyDescent="0.25">
      <c r="A24" s="60" t="s">
        <v>109</v>
      </c>
      <c r="B24" s="60"/>
      <c r="C24" s="149"/>
      <c r="D24" s="55"/>
      <c r="E24" s="55"/>
      <c r="F24" s="56"/>
      <c r="G24" s="6"/>
      <c r="H24" s="6"/>
      <c r="I24" s="6"/>
      <c r="J24" s="6"/>
      <c r="K24" s="6"/>
      <c r="L24" s="6"/>
      <c r="M24" s="6"/>
      <c r="N24" s="6"/>
      <c r="O24" s="6"/>
      <c r="P24" s="182"/>
    </row>
    <row r="25" spans="1:16" x14ac:dyDescent="0.25">
      <c r="A25" s="4" t="s">
        <v>100</v>
      </c>
      <c r="B25" s="59">
        <v>39835</v>
      </c>
      <c r="C25" s="149"/>
      <c r="D25" s="6"/>
      <c r="E25" s="55"/>
      <c r="F25" s="56"/>
      <c r="G25" s="6"/>
      <c r="H25" s="6"/>
      <c r="I25" s="6"/>
      <c r="J25" s="6"/>
      <c r="K25" s="6"/>
      <c r="L25" s="6"/>
      <c r="M25" s="6"/>
      <c r="N25" s="6"/>
      <c r="O25" s="6"/>
      <c r="P25" s="182"/>
    </row>
    <row r="26" spans="1:16" x14ac:dyDescent="0.25">
      <c r="A26" s="4" t="s">
        <v>93</v>
      </c>
      <c r="B26" s="76" t="s">
        <v>110</v>
      </c>
      <c r="C26" s="169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82"/>
    </row>
    <row r="27" spans="1:16" x14ac:dyDescent="0.25">
      <c r="A27" s="4" t="s">
        <v>111</v>
      </c>
      <c r="B27" s="59">
        <v>273640</v>
      </c>
      <c r="C27" s="169" t="s">
        <v>101</v>
      </c>
      <c r="D27" s="6"/>
      <c r="E27" s="6"/>
      <c r="F27" s="6"/>
      <c r="G27" s="6"/>
      <c r="H27" s="80" t="s">
        <v>112</v>
      </c>
      <c r="I27" s="80"/>
      <c r="J27" s="80"/>
      <c r="K27" s="80"/>
      <c r="L27" s="80"/>
      <c r="M27" s="80"/>
      <c r="N27" s="153"/>
      <c r="O27" s="6"/>
      <c r="P27" s="182"/>
    </row>
    <row r="28" spans="1:16" x14ac:dyDescent="0.25">
      <c r="A28" s="185"/>
      <c r="B28" s="6"/>
      <c r="C28" s="149"/>
      <c r="D28" s="6"/>
      <c r="E28" s="6"/>
      <c r="F28" s="6"/>
      <c r="G28" s="6"/>
      <c r="H28" s="55"/>
      <c r="I28" s="55"/>
      <c r="J28" s="55"/>
      <c r="K28" s="55"/>
      <c r="L28" s="55"/>
      <c r="M28" s="6"/>
      <c r="N28" s="6"/>
      <c r="O28" s="6"/>
      <c r="P28" s="182"/>
    </row>
    <row r="29" spans="1:16" x14ac:dyDescent="0.25">
      <c r="A29" s="189"/>
      <c r="B29" s="37"/>
      <c r="C29" s="149"/>
      <c r="D29" s="6"/>
      <c r="E29" s="6"/>
      <c r="F29" s="6"/>
      <c r="G29" s="6"/>
      <c r="H29" s="55"/>
      <c r="I29" s="55"/>
      <c r="J29" s="55"/>
      <c r="K29" s="55"/>
      <c r="L29" s="55"/>
      <c r="M29" s="6"/>
      <c r="N29" s="6"/>
      <c r="O29" s="6"/>
      <c r="P29" s="182"/>
    </row>
    <row r="30" spans="1:16" x14ac:dyDescent="0.25">
      <c r="A30" s="181"/>
      <c r="B30" s="56"/>
      <c r="C30" s="149"/>
      <c r="D30" s="6"/>
      <c r="E30" s="6"/>
      <c r="F30" s="6"/>
      <c r="G30" s="6"/>
      <c r="H30" s="55"/>
      <c r="I30" s="55"/>
      <c r="J30" s="55"/>
      <c r="K30" s="55"/>
      <c r="L30" s="55"/>
      <c r="M30" s="6"/>
      <c r="N30" s="6"/>
      <c r="O30" s="6"/>
      <c r="P30" s="182"/>
    </row>
    <row r="31" spans="1:16" x14ac:dyDescent="0.25">
      <c r="A31" s="181"/>
      <c r="B31" s="56"/>
      <c r="C31" s="149"/>
      <c r="D31" s="6"/>
      <c r="E31" s="6"/>
      <c r="F31" s="6"/>
      <c r="G31" s="6"/>
      <c r="H31" s="55"/>
      <c r="I31" s="55"/>
      <c r="J31" s="55"/>
      <c r="K31" s="55"/>
      <c r="L31" s="55"/>
      <c r="M31" s="6"/>
      <c r="N31" s="6"/>
      <c r="O31" s="6"/>
      <c r="P31" s="182"/>
    </row>
    <row r="32" spans="1:16" x14ac:dyDescent="0.25">
      <c r="A32" s="185"/>
      <c r="B32" s="138" t="s">
        <v>163</v>
      </c>
      <c r="C32" s="171"/>
      <c r="D32" s="139"/>
      <c r="E32" s="139"/>
      <c r="F32" s="139"/>
      <c r="G32" s="139"/>
      <c r="H32" s="139"/>
      <c r="I32" s="139"/>
      <c r="J32" s="139"/>
      <c r="K32" s="139"/>
      <c r="L32" s="139"/>
      <c r="M32" s="140"/>
      <c r="N32" s="6"/>
      <c r="O32" s="6"/>
      <c r="P32" s="182"/>
    </row>
    <row r="33" spans="1:16" x14ac:dyDescent="0.25">
      <c r="A33" s="185"/>
      <c r="B33" s="6"/>
      <c r="C33" s="149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82"/>
    </row>
    <row r="34" spans="1:16" x14ac:dyDescent="0.25">
      <c r="A34" s="190"/>
      <c r="B34" s="191"/>
      <c r="C34" s="192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3"/>
    </row>
    <row r="36" spans="1:16" ht="26.25" x14ac:dyDescent="0.4">
      <c r="F36" s="261" t="s">
        <v>75</v>
      </c>
    </row>
    <row r="37" spans="1:16" x14ac:dyDescent="0.25">
      <c r="C37"/>
    </row>
    <row r="38" spans="1:16" x14ac:dyDescent="0.25">
      <c r="A38" s="55"/>
      <c r="B38" s="56"/>
      <c r="C38" s="229"/>
      <c r="D38" s="229"/>
      <c r="E38" s="55"/>
      <c r="F38" s="55"/>
      <c r="I38" s="59">
        <v>52000</v>
      </c>
    </row>
    <row r="39" spans="1:16" x14ac:dyDescent="0.25">
      <c r="A39" s="60" t="s">
        <v>91</v>
      </c>
      <c r="B39" s="60"/>
      <c r="C39"/>
      <c r="E39" s="55"/>
      <c r="F39" s="58"/>
      <c r="I39" s="59">
        <v>39987</v>
      </c>
      <c r="J39" s="56"/>
    </row>
    <row r="40" spans="1:16" x14ac:dyDescent="0.25">
      <c r="A40" s="4" t="s">
        <v>92</v>
      </c>
      <c r="B40" s="207">
        <v>55487</v>
      </c>
      <c r="C40" s="22" t="s">
        <v>350</v>
      </c>
      <c r="D40" s="229"/>
      <c r="I40" s="59">
        <v>77125</v>
      </c>
      <c r="J40" s="169"/>
      <c r="K40" s="168"/>
      <c r="L40" s="168"/>
      <c r="M40" s="168"/>
      <c r="N40" s="168"/>
    </row>
    <row r="41" spans="1:16" x14ac:dyDescent="0.25">
      <c r="A41" s="4" t="s">
        <v>93</v>
      </c>
      <c r="B41" s="207">
        <v>291</v>
      </c>
      <c r="C41" s="22" t="s">
        <v>350</v>
      </c>
      <c r="D41" s="229"/>
      <c r="I41" s="59">
        <v>347620</v>
      </c>
      <c r="J41" s="168"/>
      <c r="K41" s="169"/>
      <c r="L41" s="168"/>
      <c r="M41" s="168"/>
      <c r="N41" s="168"/>
      <c r="P41" s="168"/>
    </row>
    <row r="42" spans="1:16" x14ac:dyDescent="0.25">
      <c r="A42" s="62" t="s">
        <v>95</v>
      </c>
      <c r="B42" s="63" t="s">
        <v>351</v>
      </c>
      <c r="C42"/>
      <c r="D42" s="229"/>
      <c r="I42" s="59">
        <v>55534</v>
      </c>
      <c r="J42" s="168"/>
      <c r="K42" s="169"/>
      <c r="L42" s="168"/>
      <c r="M42" s="168"/>
      <c r="N42" s="168"/>
      <c r="P42" s="168"/>
    </row>
    <row r="43" spans="1:16" x14ac:dyDescent="0.25">
      <c r="A43" s="64"/>
      <c r="B43" s="65"/>
      <c r="C43"/>
      <c r="I43" s="59">
        <v>291</v>
      </c>
      <c r="J43" s="168"/>
      <c r="K43" s="169"/>
      <c r="L43" s="168"/>
      <c r="M43" s="168"/>
      <c r="N43" s="168"/>
      <c r="P43" s="168"/>
    </row>
    <row r="44" spans="1:16" x14ac:dyDescent="0.25">
      <c r="A44" s="66" t="s">
        <v>96</v>
      </c>
      <c r="B44" s="60" t="s">
        <v>97</v>
      </c>
      <c r="C44" s="37"/>
      <c r="E44" s="66" t="s">
        <v>98</v>
      </c>
      <c r="F44" s="60"/>
      <c r="I44" s="59">
        <v>4598</v>
      </c>
      <c r="J44" s="168"/>
      <c r="K44" s="168"/>
      <c r="L44" s="168"/>
      <c r="M44" s="168"/>
      <c r="N44" s="168"/>
      <c r="P44" s="168"/>
    </row>
    <row r="45" spans="1:16" x14ac:dyDescent="0.25">
      <c r="A45" s="4" t="s">
        <v>92</v>
      </c>
      <c r="B45" s="207">
        <v>4598</v>
      </c>
      <c r="C45" s="22" t="s">
        <v>350</v>
      </c>
      <c r="E45" s="4" t="s">
        <v>100</v>
      </c>
      <c r="F45" s="207">
        <v>314742</v>
      </c>
      <c r="G45" s="22" t="s">
        <v>350</v>
      </c>
      <c r="I45" s="59">
        <v>291</v>
      </c>
      <c r="J45" s="168"/>
      <c r="K45" s="168"/>
      <c r="L45" s="168"/>
      <c r="M45" s="168"/>
      <c r="N45" s="168"/>
      <c r="P45" s="168"/>
    </row>
    <row r="46" spans="1:16" x14ac:dyDescent="0.25">
      <c r="A46" s="4" t="s">
        <v>93</v>
      </c>
      <c r="B46" s="207">
        <v>291</v>
      </c>
      <c r="C46" s="22" t="s">
        <v>350</v>
      </c>
      <c r="E46" s="4" t="s">
        <v>95</v>
      </c>
      <c r="F46" s="59">
        <v>47276</v>
      </c>
      <c r="I46" s="59">
        <v>148154</v>
      </c>
      <c r="J46" s="168"/>
      <c r="K46" s="170"/>
      <c r="L46" s="149"/>
      <c r="M46" s="149"/>
      <c r="N46" s="230"/>
      <c r="P46" s="168"/>
    </row>
    <row r="47" spans="1:16" x14ac:dyDescent="0.25">
      <c r="A47" s="69" t="s">
        <v>95</v>
      </c>
      <c r="B47" s="70" t="s">
        <v>351</v>
      </c>
      <c r="C47"/>
      <c r="E47" s="4" t="s">
        <v>93</v>
      </c>
      <c r="F47" s="207">
        <v>10470</v>
      </c>
      <c r="G47" s="22" t="s">
        <v>350</v>
      </c>
      <c r="I47" s="59">
        <v>12671</v>
      </c>
      <c r="J47" s="67"/>
      <c r="K47" s="6"/>
      <c r="L47" s="6"/>
      <c r="M47" s="68"/>
      <c r="P47" s="168"/>
    </row>
    <row r="48" spans="1:16" x14ac:dyDescent="0.25">
      <c r="C48"/>
      <c r="I48" s="59">
        <v>9157</v>
      </c>
      <c r="P48" s="168"/>
    </row>
    <row r="49" spans="1:14" x14ac:dyDescent="0.25">
      <c r="A49" s="66" t="s">
        <v>103</v>
      </c>
      <c r="B49" s="60"/>
      <c r="C49" s="55"/>
      <c r="D49" s="56"/>
      <c r="F49" s="229"/>
      <c r="I49" s="59">
        <v>10470</v>
      </c>
      <c r="K49" s="67"/>
      <c r="L49" s="67"/>
      <c r="M49" s="71"/>
    </row>
    <row r="50" spans="1:14" x14ac:dyDescent="0.25">
      <c r="A50" s="4" t="s">
        <v>95</v>
      </c>
      <c r="B50" s="59">
        <v>101102</v>
      </c>
      <c r="C50"/>
      <c r="I50" s="59">
        <v>47276</v>
      </c>
    </row>
    <row r="51" spans="1:14" x14ac:dyDescent="0.25">
      <c r="A51" s="4" t="s">
        <v>93</v>
      </c>
      <c r="B51" s="207">
        <v>131666</v>
      </c>
      <c r="C51" s="231" t="s">
        <v>350</v>
      </c>
      <c r="E51" s="66" t="s">
        <v>104</v>
      </c>
      <c r="F51" s="72"/>
      <c r="I51" s="59">
        <v>314742</v>
      </c>
    </row>
    <row r="52" spans="1:14" x14ac:dyDescent="0.25">
      <c r="A52" s="4" t="s">
        <v>92</v>
      </c>
      <c r="B52" s="207">
        <v>3021623</v>
      </c>
      <c r="C52" s="231" t="s">
        <v>350</v>
      </c>
      <c r="E52" s="4" t="s">
        <v>100</v>
      </c>
      <c r="F52" s="59">
        <v>9157</v>
      </c>
      <c r="I52" s="59">
        <v>101102</v>
      </c>
    </row>
    <row r="53" spans="1:14" x14ac:dyDescent="0.25">
      <c r="A53" s="4" t="s">
        <v>105</v>
      </c>
      <c r="B53" s="207">
        <v>118944</v>
      </c>
      <c r="C53" s="231" t="s">
        <v>350</v>
      </c>
      <c r="I53" s="59">
        <v>119000</v>
      </c>
      <c r="L53" s="232"/>
    </row>
    <row r="54" spans="1:14" x14ac:dyDescent="0.25">
      <c r="A54" s="73"/>
      <c r="B54" s="74"/>
      <c r="C54" s="56"/>
      <c r="G54" s="233"/>
      <c r="I54" s="59">
        <v>3023018</v>
      </c>
    </row>
    <row r="55" spans="1:14" x14ac:dyDescent="0.25">
      <c r="C55" s="56"/>
      <c r="E55" s="75" t="s">
        <v>107</v>
      </c>
      <c r="F55" s="75"/>
      <c r="I55" s="59">
        <v>131666</v>
      </c>
    </row>
    <row r="56" spans="1:14" x14ac:dyDescent="0.25">
      <c r="A56" s="66" t="s">
        <v>352</v>
      </c>
      <c r="B56" s="60"/>
      <c r="C56" s="56"/>
      <c r="E56" s="4" t="s">
        <v>100</v>
      </c>
      <c r="F56" s="207">
        <v>39987</v>
      </c>
      <c r="G56" s="234" t="s">
        <v>350</v>
      </c>
      <c r="I56" s="76">
        <v>7650</v>
      </c>
      <c r="L56" s="20" t="s">
        <v>353</v>
      </c>
      <c r="M56" s="20"/>
    </row>
    <row r="57" spans="1:14" x14ac:dyDescent="0.25">
      <c r="A57" s="4" t="s">
        <v>95</v>
      </c>
      <c r="B57" s="59">
        <v>7650</v>
      </c>
      <c r="C57"/>
      <c r="E57" s="4" t="s">
        <v>95</v>
      </c>
      <c r="F57" s="59">
        <v>52000</v>
      </c>
      <c r="I57" s="76">
        <v>3336</v>
      </c>
    </row>
    <row r="58" spans="1:14" x14ac:dyDescent="0.25">
      <c r="A58" s="4" t="s">
        <v>93</v>
      </c>
      <c r="B58" s="207">
        <v>9040</v>
      </c>
      <c r="C58" s="22" t="s">
        <v>350</v>
      </c>
      <c r="E58" s="4" t="s">
        <v>93</v>
      </c>
      <c r="F58" s="207">
        <v>77125</v>
      </c>
      <c r="G58" s="22" t="s">
        <v>350</v>
      </c>
      <c r="I58" s="76">
        <v>9040</v>
      </c>
    </row>
    <row r="59" spans="1:14" x14ac:dyDescent="0.25">
      <c r="A59" s="4" t="s">
        <v>92</v>
      </c>
      <c r="B59" s="207">
        <v>3336</v>
      </c>
      <c r="C59" s="22" t="s">
        <v>350</v>
      </c>
      <c r="D59" s="229"/>
      <c r="E59" s="55"/>
      <c r="F59" s="56"/>
      <c r="I59" s="76"/>
    </row>
    <row r="60" spans="1:14" x14ac:dyDescent="0.25">
      <c r="A60" s="4"/>
      <c r="B60" s="59"/>
      <c r="C60" s="55"/>
      <c r="E60" s="55"/>
      <c r="F60" s="56"/>
      <c r="H60" s="78" t="s">
        <v>108</v>
      </c>
      <c r="I60" s="79">
        <f>SUM(I38:I59)</f>
        <v>4514728</v>
      </c>
    </row>
    <row r="61" spans="1:14" x14ac:dyDescent="0.25">
      <c r="A61" s="73"/>
      <c r="B61" s="74"/>
      <c r="C61" s="56"/>
    </row>
    <row r="62" spans="1:14" x14ac:dyDescent="0.25">
      <c r="C62" s="56"/>
      <c r="N62" s="81"/>
    </row>
    <row r="63" spans="1:14" x14ac:dyDescent="0.25">
      <c r="C63" s="229"/>
    </row>
    <row r="64" spans="1:14" x14ac:dyDescent="0.25">
      <c r="A64" s="66" t="s">
        <v>106</v>
      </c>
      <c r="B64" s="72"/>
      <c r="C64" s="229"/>
      <c r="H64" s="80" t="s">
        <v>112</v>
      </c>
      <c r="I64" s="80"/>
      <c r="J64" s="80"/>
      <c r="K64" s="80"/>
      <c r="L64" s="80"/>
      <c r="M64" s="80"/>
    </row>
    <row r="65" spans="1:18" x14ac:dyDescent="0.25">
      <c r="A65" s="4" t="s">
        <v>100</v>
      </c>
      <c r="B65" s="207">
        <v>148154</v>
      </c>
      <c r="C65" s="22" t="s">
        <v>350</v>
      </c>
      <c r="H65" s="55"/>
      <c r="I65" s="55"/>
      <c r="J65" s="55"/>
      <c r="K65" s="55"/>
      <c r="L65" s="55"/>
    </row>
    <row r="66" spans="1:18" x14ac:dyDescent="0.25">
      <c r="A66" s="4" t="s">
        <v>95</v>
      </c>
      <c r="B66" s="59">
        <v>12671</v>
      </c>
      <c r="C66"/>
      <c r="H66" s="55"/>
      <c r="I66" s="55"/>
      <c r="J66" s="55"/>
      <c r="K66" s="55"/>
      <c r="L66" s="55"/>
    </row>
    <row r="67" spans="1:18" x14ac:dyDescent="0.25">
      <c r="C67"/>
    </row>
    <row r="68" spans="1:18" x14ac:dyDescent="0.25">
      <c r="A68" s="60" t="s">
        <v>109</v>
      </c>
      <c r="B68" s="60"/>
      <c r="C68"/>
      <c r="H68" s="55"/>
      <c r="I68" s="55"/>
      <c r="J68" s="55"/>
      <c r="K68" s="55"/>
      <c r="L68" s="55"/>
    </row>
    <row r="69" spans="1:18" x14ac:dyDescent="0.25">
      <c r="A69" s="4" t="s">
        <v>100</v>
      </c>
      <c r="B69" s="207">
        <v>347620</v>
      </c>
      <c r="C69" s="22" t="s">
        <v>350</v>
      </c>
      <c r="H69" s="55"/>
      <c r="I69" s="55"/>
      <c r="J69" s="55"/>
      <c r="K69" s="55"/>
      <c r="L69" s="55"/>
    </row>
    <row r="70" spans="1:18" x14ac:dyDescent="0.25">
      <c r="A70" s="4" t="s">
        <v>93</v>
      </c>
      <c r="B70" s="76" t="s">
        <v>351</v>
      </c>
      <c r="C70"/>
    </row>
    <row r="71" spans="1:18" x14ac:dyDescent="0.25">
      <c r="A71" s="4" t="s">
        <v>111</v>
      </c>
      <c r="B71" s="59" t="s">
        <v>351</v>
      </c>
      <c r="C71"/>
    </row>
    <row r="72" spans="1:18" x14ac:dyDescent="0.25">
      <c r="C72"/>
    </row>
    <row r="77" spans="1:18" ht="15.75" thickBot="1" x14ac:dyDescent="0.3"/>
    <row r="78" spans="1:18" ht="33.75" x14ac:dyDescent="0.5">
      <c r="A78" s="195"/>
      <c r="B78" s="196"/>
      <c r="C78" s="196"/>
      <c r="D78" s="196"/>
      <c r="E78" s="196"/>
      <c r="F78" s="196"/>
      <c r="G78" s="275" t="s">
        <v>145</v>
      </c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7"/>
    </row>
    <row r="79" spans="1:18" x14ac:dyDescent="0.25">
      <c r="A79" s="251"/>
      <c r="B79" s="56"/>
      <c r="C79" s="55"/>
      <c r="D79" s="55"/>
      <c r="E79" s="55"/>
      <c r="F79" s="55"/>
      <c r="G79" s="6"/>
      <c r="H79" s="6"/>
      <c r="I79" s="207">
        <v>4598</v>
      </c>
      <c r="J79" s="6"/>
      <c r="K79" s="6"/>
      <c r="L79" s="6"/>
      <c r="M79" s="6"/>
      <c r="N79" s="6"/>
      <c r="O79" s="6"/>
      <c r="P79" s="6"/>
      <c r="Q79" s="6"/>
      <c r="R79" s="199"/>
    </row>
    <row r="80" spans="1:18" x14ac:dyDescent="0.25">
      <c r="A80" s="252" t="s">
        <v>91</v>
      </c>
      <c r="B80" s="60"/>
      <c r="C80" s="149"/>
      <c r="D80" s="6"/>
      <c r="E80" s="55"/>
      <c r="F80" s="58"/>
      <c r="G80" s="6"/>
      <c r="H80" s="6"/>
      <c r="I80" s="207">
        <v>291</v>
      </c>
      <c r="J80" s="56"/>
      <c r="K80" s="6"/>
      <c r="L80" s="6"/>
      <c r="M80" s="6"/>
      <c r="N80" s="6"/>
      <c r="O80" s="6"/>
      <c r="P80" s="6"/>
      <c r="Q80" s="6"/>
      <c r="R80" s="199"/>
    </row>
    <row r="81" spans="1:18" x14ac:dyDescent="0.25">
      <c r="A81" s="253" t="s">
        <v>92</v>
      </c>
      <c r="B81" s="207">
        <v>4598</v>
      </c>
      <c r="C81" s="149"/>
      <c r="D81" s="55"/>
      <c r="E81" s="6"/>
      <c r="F81" s="6"/>
      <c r="G81" s="6"/>
      <c r="H81" s="6"/>
      <c r="I81" s="207">
        <v>4598</v>
      </c>
      <c r="J81" s="169"/>
      <c r="K81" s="149"/>
      <c r="L81" s="149"/>
      <c r="M81" s="149"/>
      <c r="N81" s="149"/>
      <c r="O81" s="6"/>
      <c r="P81" s="6"/>
      <c r="Q81" s="6"/>
      <c r="R81" s="199"/>
    </row>
    <row r="82" spans="1:18" x14ac:dyDescent="0.25">
      <c r="A82" s="253" t="s">
        <v>93</v>
      </c>
      <c r="B82" s="207">
        <v>291</v>
      </c>
      <c r="C82" s="149"/>
      <c r="D82" s="55"/>
      <c r="E82" s="6"/>
      <c r="F82" s="6"/>
      <c r="G82" s="6"/>
      <c r="H82" s="6"/>
      <c r="I82" s="207">
        <v>291</v>
      </c>
      <c r="J82" s="149"/>
      <c r="K82" s="169"/>
      <c r="L82" s="149"/>
      <c r="M82" s="149"/>
      <c r="N82" s="149"/>
      <c r="O82" s="6"/>
      <c r="P82" s="6"/>
      <c r="Q82" s="6"/>
      <c r="R82" s="199"/>
    </row>
    <row r="83" spans="1:18" x14ac:dyDescent="0.25">
      <c r="A83" s="254" t="s">
        <v>95</v>
      </c>
      <c r="B83" s="262" t="s">
        <v>181</v>
      </c>
      <c r="C83" s="149"/>
      <c r="D83" s="55"/>
      <c r="E83" s="6"/>
      <c r="F83" s="6"/>
      <c r="G83" s="255"/>
      <c r="H83" s="6"/>
      <c r="I83" s="207">
        <v>242964</v>
      </c>
      <c r="J83" s="149"/>
      <c r="K83" s="169"/>
      <c r="L83" s="149"/>
      <c r="M83" s="149"/>
      <c r="N83" s="149"/>
      <c r="O83" s="6"/>
      <c r="P83" s="6"/>
      <c r="Q83" s="6"/>
      <c r="R83" s="199"/>
    </row>
    <row r="84" spans="1:18" x14ac:dyDescent="0.25">
      <c r="A84" s="256"/>
      <c r="B84" s="65"/>
      <c r="C84" s="149"/>
      <c r="D84" s="6"/>
      <c r="E84" s="6"/>
      <c r="F84" s="6"/>
      <c r="G84" s="255"/>
      <c r="H84" s="6"/>
      <c r="I84" s="207">
        <v>157527</v>
      </c>
      <c r="J84" s="149"/>
      <c r="K84" s="169"/>
      <c r="L84" s="149"/>
      <c r="M84" s="149"/>
      <c r="N84" s="149"/>
      <c r="O84" s="6"/>
      <c r="P84" s="6"/>
      <c r="Q84" s="6"/>
      <c r="R84" s="199"/>
    </row>
    <row r="85" spans="1:18" x14ac:dyDescent="0.25">
      <c r="A85" s="257" t="s">
        <v>96</v>
      </c>
      <c r="B85" s="60" t="s">
        <v>97</v>
      </c>
      <c r="C85" s="170"/>
      <c r="D85" s="6"/>
      <c r="E85" s="75" t="s">
        <v>107</v>
      </c>
      <c r="F85" s="75"/>
      <c r="G85" s="255"/>
      <c r="H85" s="6"/>
      <c r="I85" s="207">
        <v>1691144</v>
      </c>
      <c r="J85" s="149"/>
      <c r="K85" s="149"/>
      <c r="L85" s="149"/>
      <c r="M85" s="149"/>
      <c r="N85" s="149"/>
      <c r="O85" s="6"/>
      <c r="P85" s="6"/>
      <c r="Q85" s="6"/>
      <c r="R85" s="199"/>
    </row>
    <row r="86" spans="1:18" x14ac:dyDescent="0.25">
      <c r="A86" s="253" t="s">
        <v>92</v>
      </c>
      <c r="B86" s="207">
        <v>4598</v>
      </c>
      <c r="C86" s="149"/>
      <c r="D86" s="6"/>
      <c r="E86" s="4" t="s">
        <v>100</v>
      </c>
      <c r="F86" s="207">
        <v>51183</v>
      </c>
      <c r="G86" s="255"/>
      <c r="H86" s="6"/>
      <c r="I86" s="207">
        <v>62223</v>
      </c>
      <c r="J86" s="149"/>
      <c r="K86" s="149"/>
      <c r="L86" s="149"/>
      <c r="M86" s="149"/>
      <c r="N86" s="149"/>
      <c r="O86" s="6"/>
      <c r="P86" s="6"/>
      <c r="Q86" s="6"/>
      <c r="R86" s="199"/>
    </row>
    <row r="87" spans="1:18" x14ac:dyDescent="0.25">
      <c r="A87" s="253" t="s">
        <v>93</v>
      </c>
      <c r="B87" s="207">
        <v>291</v>
      </c>
      <c r="C87" s="149"/>
      <c r="D87" s="6"/>
      <c r="E87" s="4" t="s">
        <v>95</v>
      </c>
      <c r="F87" s="207">
        <v>35000</v>
      </c>
      <c r="G87" s="255"/>
      <c r="H87" s="6"/>
      <c r="I87" s="207">
        <v>9800</v>
      </c>
      <c r="J87" s="149"/>
      <c r="K87" s="170"/>
      <c r="L87" s="149"/>
      <c r="M87" s="149"/>
      <c r="N87" s="248"/>
      <c r="O87" s="6" t="s">
        <v>400</v>
      </c>
      <c r="P87" s="149"/>
      <c r="Q87" s="6"/>
      <c r="R87" s="199"/>
    </row>
    <row r="88" spans="1:18" x14ac:dyDescent="0.25">
      <c r="A88" s="258" t="s">
        <v>95</v>
      </c>
      <c r="B88" s="263" t="s">
        <v>181</v>
      </c>
      <c r="C88" s="149"/>
      <c r="D88" s="6"/>
      <c r="E88" s="4" t="s">
        <v>93</v>
      </c>
      <c r="F88" s="207">
        <v>99662</v>
      </c>
      <c r="G88" s="255"/>
      <c r="H88" s="6"/>
      <c r="I88" s="207">
        <v>10268</v>
      </c>
      <c r="J88" s="67"/>
      <c r="K88" s="6"/>
      <c r="L88" s="6"/>
      <c r="M88" s="68"/>
      <c r="N88" s="96"/>
      <c r="O88" s="6" t="s">
        <v>350</v>
      </c>
      <c r="P88" s="149"/>
      <c r="Q88" s="6"/>
      <c r="R88" s="199"/>
    </row>
    <row r="89" spans="1:18" x14ac:dyDescent="0.25">
      <c r="A89" s="198"/>
      <c r="B89" s="6"/>
      <c r="C89" s="149"/>
      <c r="D89" s="6"/>
      <c r="E89" s="6"/>
      <c r="F89" s="6"/>
      <c r="G89" s="255"/>
      <c r="H89" s="6"/>
      <c r="I89" s="207">
        <v>3819</v>
      </c>
      <c r="J89" s="6"/>
      <c r="K89" s="6"/>
      <c r="L89" s="6"/>
      <c r="M89" s="6"/>
      <c r="N89" s="6"/>
      <c r="O89" s="6"/>
      <c r="P89" s="149"/>
      <c r="Q89" s="6"/>
      <c r="R89" s="199"/>
    </row>
    <row r="90" spans="1:18" x14ac:dyDescent="0.25">
      <c r="A90" s="257" t="s">
        <v>103</v>
      </c>
      <c r="B90" s="60"/>
      <c r="C90" s="149"/>
      <c r="D90" s="56"/>
      <c r="E90" s="6"/>
      <c r="F90" s="55"/>
      <c r="G90" s="255"/>
      <c r="H90" s="6"/>
      <c r="I90" s="207">
        <v>144351</v>
      </c>
      <c r="J90" s="6"/>
      <c r="K90" s="67"/>
      <c r="L90" s="67"/>
      <c r="M90" s="71"/>
      <c r="N90" s="6"/>
      <c r="O90" s="6"/>
      <c r="P90" s="149"/>
      <c r="Q90" s="6"/>
      <c r="R90" s="199"/>
    </row>
    <row r="91" spans="1:18" x14ac:dyDescent="0.25">
      <c r="A91" s="253" t="s">
        <v>95</v>
      </c>
      <c r="B91" s="207">
        <v>242964</v>
      </c>
      <c r="C91" s="149"/>
      <c r="D91" s="6"/>
      <c r="E91" s="6"/>
      <c r="F91" s="6"/>
      <c r="G91" s="255"/>
      <c r="H91" s="6"/>
      <c r="I91" s="207">
        <v>13026</v>
      </c>
      <c r="J91" s="6"/>
      <c r="K91" s="6"/>
      <c r="L91" s="6"/>
      <c r="M91" s="6"/>
      <c r="N91" s="6"/>
      <c r="O91" s="6"/>
      <c r="P91" s="149"/>
      <c r="Q91" s="6"/>
      <c r="R91" s="199"/>
    </row>
    <row r="92" spans="1:18" x14ac:dyDescent="0.25">
      <c r="A92" s="253" t="s">
        <v>93</v>
      </c>
      <c r="B92" s="207">
        <v>157527</v>
      </c>
      <c r="C92" s="169"/>
      <c r="D92" s="6"/>
      <c r="E92" s="66" t="s">
        <v>104</v>
      </c>
      <c r="F92" s="72"/>
      <c r="G92" s="255"/>
      <c r="H92" s="6"/>
      <c r="I92" s="207">
        <v>372981</v>
      </c>
      <c r="J92" s="6"/>
      <c r="K92" s="6"/>
      <c r="L92" s="6"/>
      <c r="M92" s="6"/>
      <c r="N92" s="6"/>
      <c r="O92" s="6"/>
      <c r="P92" s="149"/>
      <c r="Q92" s="6"/>
      <c r="R92" s="199"/>
    </row>
    <row r="93" spans="1:18" x14ac:dyDescent="0.25">
      <c r="A93" s="253" t="s">
        <v>92</v>
      </c>
      <c r="B93" s="207">
        <v>1691144</v>
      </c>
      <c r="C93" s="169"/>
      <c r="D93" s="6"/>
      <c r="E93" s="4" t="s">
        <v>100</v>
      </c>
      <c r="F93" s="207">
        <v>9153</v>
      </c>
      <c r="G93" s="255"/>
      <c r="H93" s="6"/>
      <c r="I93" s="207">
        <v>51182</v>
      </c>
      <c r="J93" s="6"/>
      <c r="K93" s="6"/>
      <c r="L93" s="6"/>
      <c r="M93" s="6"/>
      <c r="N93" s="6"/>
      <c r="O93" s="6"/>
      <c r="P93" s="149"/>
      <c r="Q93" s="6"/>
      <c r="R93" s="199"/>
    </row>
    <row r="94" spans="1:18" x14ac:dyDescent="0.25">
      <c r="A94" s="253" t="s">
        <v>105</v>
      </c>
      <c r="B94" s="207">
        <v>62223</v>
      </c>
      <c r="C94" s="169"/>
      <c r="D94" s="6"/>
      <c r="E94" s="6"/>
      <c r="F94" s="6"/>
      <c r="G94" s="255"/>
      <c r="H94" s="6"/>
      <c r="I94" s="207">
        <v>35000</v>
      </c>
      <c r="J94" s="6"/>
      <c r="K94" s="6"/>
      <c r="L94" s="169"/>
      <c r="M94" s="149"/>
      <c r="N94" s="149"/>
      <c r="O94" s="169">
        <f>P101+P102</f>
        <v>2952300</v>
      </c>
      <c r="P94" s="6"/>
      <c r="Q94" s="6"/>
      <c r="R94" s="199"/>
    </row>
    <row r="95" spans="1:18" x14ac:dyDescent="0.25">
      <c r="A95" s="198"/>
      <c r="B95" s="6"/>
      <c r="C95" s="169"/>
      <c r="D95" s="6"/>
      <c r="E95" s="6"/>
      <c r="F95" s="6"/>
      <c r="G95" s="259"/>
      <c r="H95" s="6"/>
      <c r="I95" s="207">
        <v>99662</v>
      </c>
      <c r="J95" s="6"/>
      <c r="K95" s="6"/>
      <c r="L95" s="149"/>
      <c r="M95" s="149"/>
      <c r="N95" s="149"/>
      <c r="O95" s="169">
        <f>+O103+F93+M97</f>
        <v>358454</v>
      </c>
      <c r="P95" s="6"/>
      <c r="Q95" s="6"/>
      <c r="R95" s="199"/>
    </row>
    <row r="96" spans="1:18" x14ac:dyDescent="0.25">
      <c r="A96" s="257" t="s">
        <v>352</v>
      </c>
      <c r="B96" s="60"/>
      <c r="C96" s="169"/>
      <c r="D96" s="6"/>
      <c r="E96" s="66" t="s">
        <v>98</v>
      </c>
      <c r="F96" s="60"/>
      <c r="G96" s="255"/>
      <c r="H96" s="6"/>
      <c r="I96" s="207">
        <v>9153</v>
      </c>
      <c r="J96" s="6"/>
      <c r="K96" s="6"/>
      <c r="L96" s="149" t="s">
        <v>405</v>
      </c>
      <c r="M96" s="272"/>
      <c r="N96" s="149"/>
      <c r="O96" s="169">
        <f>+O94+O95</f>
        <v>3310754</v>
      </c>
      <c r="P96" s="6"/>
      <c r="Q96" s="6"/>
      <c r="R96" s="199"/>
    </row>
    <row r="97" spans="1:18" x14ac:dyDescent="0.25">
      <c r="A97" s="253" t="s">
        <v>95</v>
      </c>
      <c r="B97" s="207">
        <v>9800</v>
      </c>
      <c r="C97" s="169"/>
      <c r="D97" s="6"/>
      <c r="E97" s="4" t="s">
        <v>100</v>
      </c>
      <c r="F97" s="207">
        <v>333805</v>
      </c>
      <c r="G97" s="260"/>
      <c r="H97" s="6"/>
      <c r="I97" s="207">
        <v>333805</v>
      </c>
      <c r="J97" s="6"/>
      <c r="K97" s="6"/>
      <c r="L97" s="6"/>
      <c r="M97" s="273">
        <f>+B91+B97+B104+F98+F87</f>
        <v>348733</v>
      </c>
      <c r="N97" s="272"/>
      <c r="O97" s="6">
        <f>358454+1031627+1920672</f>
        <v>3310753</v>
      </c>
      <c r="P97" s="6"/>
      <c r="Q97" s="6"/>
      <c r="R97" s="199"/>
    </row>
    <row r="98" spans="1:18" x14ac:dyDescent="0.25">
      <c r="A98" s="253" t="s">
        <v>93</v>
      </c>
      <c r="B98" s="207">
        <v>10268</v>
      </c>
      <c r="C98" s="260"/>
      <c r="D98" s="6"/>
      <c r="E98" s="4" t="s">
        <v>95</v>
      </c>
      <c r="F98" s="207">
        <v>47943</v>
      </c>
      <c r="G98" s="260"/>
      <c r="H98" s="6"/>
      <c r="I98" s="207">
        <v>47943</v>
      </c>
      <c r="J98" s="6"/>
      <c r="K98" s="6"/>
      <c r="L98" s="274" t="s">
        <v>406</v>
      </c>
      <c r="M98" s="272"/>
      <c r="N98" s="149"/>
      <c r="O98" s="149"/>
      <c r="P98" s="6"/>
      <c r="Q98" s="6"/>
      <c r="R98" s="199"/>
    </row>
    <row r="99" spans="1:18" x14ac:dyDescent="0.25">
      <c r="A99" s="253" t="s">
        <v>92</v>
      </c>
      <c r="B99" s="207">
        <v>3819</v>
      </c>
      <c r="C99" s="149"/>
      <c r="D99" s="6"/>
      <c r="E99" s="4" t="s">
        <v>93</v>
      </c>
      <c r="F99" s="207">
        <v>10670</v>
      </c>
      <c r="G99" s="260"/>
      <c r="H99" s="6"/>
      <c r="I99" s="207">
        <v>10670</v>
      </c>
      <c r="J99" s="6"/>
      <c r="K99" s="6"/>
      <c r="L99" s="149" t="s">
        <v>407</v>
      </c>
      <c r="M99" s="272">
        <f>99662+51182+372981+3819+10268+157527+1691144+62223+291+4598+144351+291+4598+291+4598+333805+10670+147+160+155+106</f>
        <v>2952867</v>
      </c>
      <c r="N99" s="169"/>
      <c r="O99" s="149"/>
      <c r="P99" s="6"/>
      <c r="Q99" s="6"/>
      <c r="R99" s="199"/>
    </row>
    <row r="100" spans="1:18" x14ac:dyDescent="0.25">
      <c r="A100" s="198"/>
      <c r="B100" s="6"/>
      <c r="C100" s="149"/>
      <c r="D100" s="55"/>
      <c r="E100" s="4" t="s">
        <v>401</v>
      </c>
      <c r="F100" s="207">
        <v>147</v>
      </c>
      <c r="G100" s="260"/>
      <c r="H100" s="6"/>
      <c r="I100" s="207">
        <v>147</v>
      </c>
      <c r="J100" s="6"/>
      <c r="K100" s="6"/>
      <c r="L100" s="149"/>
      <c r="M100" s="169"/>
      <c r="N100" s="149"/>
      <c r="O100" s="149"/>
      <c r="P100" s="6"/>
      <c r="Q100" s="6"/>
      <c r="R100" s="199"/>
    </row>
    <row r="101" spans="1:18" x14ac:dyDescent="0.25">
      <c r="A101" s="198"/>
      <c r="B101" s="6"/>
      <c r="C101" s="149"/>
      <c r="D101" s="6"/>
      <c r="E101" s="4" t="s">
        <v>402</v>
      </c>
      <c r="F101" s="207">
        <v>160</v>
      </c>
      <c r="G101" s="260"/>
      <c r="H101" s="6"/>
      <c r="I101" s="207">
        <v>160</v>
      </c>
      <c r="J101" s="6"/>
      <c r="K101" s="6"/>
      <c r="L101" s="6"/>
      <c r="M101" s="1" t="s">
        <v>407</v>
      </c>
      <c r="N101" s="115">
        <v>45642</v>
      </c>
      <c r="O101" s="161">
        <f>10670+333805+144351+4598+291+3819+10268+99662+51182+372981</f>
        <v>1031627</v>
      </c>
      <c r="P101" s="264">
        <f>F99+F97+B103+F107+F108+B99+B98+F88+F86+B110</f>
        <v>1031628</v>
      </c>
      <c r="Q101" s="6"/>
      <c r="R101" s="199"/>
    </row>
    <row r="102" spans="1:18" x14ac:dyDescent="0.25">
      <c r="A102" s="257" t="s">
        <v>106</v>
      </c>
      <c r="B102" s="72"/>
      <c r="C102" s="169"/>
      <c r="D102" s="6"/>
      <c r="E102" s="4" t="s">
        <v>403</v>
      </c>
      <c r="F102" s="207">
        <v>155</v>
      </c>
      <c r="G102" s="260"/>
      <c r="H102" s="149"/>
      <c r="I102" s="207">
        <v>155</v>
      </c>
      <c r="J102" s="149"/>
      <c r="K102" s="149"/>
      <c r="L102" s="149"/>
      <c r="M102" s="96" t="s">
        <v>407</v>
      </c>
      <c r="N102" s="265">
        <v>45643</v>
      </c>
      <c r="O102" s="161">
        <f>291+4598+291+4598+62223+1691144+157527</f>
        <v>1920672</v>
      </c>
      <c r="P102" s="264">
        <f>+B87+B86+B82+B81+B94+B93+B92</f>
        <v>1920672</v>
      </c>
      <c r="Q102" s="6"/>
      <c r="R102" s="199"/>
    </row>
    <row r="103" spans="1:18" x14ac:dyDescent="0.25">
      <c r="A103" s="253" t="s">
        <v>100</v>
      </c>
      <c r="B103" s="207">
        <v>144351</v>
      </c>
      <c r="C103" s="169"/>
      <c r="D103" s="6"/>
      <c r="E103" s="4" t="s">
        <v>404</v>
      </c>
      <c r="F103" s="207">
        <v>106</v>
      </c>
      <c r="G103" s="260"/>
      <c r="H103" s="149"/>
      <c r="I103" s="207">
        <v>106</v>
      </c>
      <c r="J103" s="149"/>
      <c r="K103" s="149"/>
      <c r="L103" s="149"/>
      <c r="M103" s="96" t="s">
        <v>408</v>
      </c>
      <c r="N103" s="266">
        <v>45646</v>
      </c>
      <c r="O103" s="161">
        <f>147+160+155+106</f>
        <v>568</v>
      </c>
      <c r="P103" s="264">
        <f>F100+F101+F102+F103</f>
        <v>568</v>
      </c>
      <c r="Q103" s="6"/>
      <c r="R103" s="199"/>
    </row>
    <row r="104" spans="1:18" x14ac:dyDescent="0.25">
      <c r="A104" s="253" t="s">
        <v>95</v>
      </c>
      <c r="B104" s="207">
        <v>13026</v>
      </c>
      <c r="C104" s="149"/>
      <c r="D104" s="6"/>
      <c r="E104" s="149"/>
      <c r="F104" s="149"/>
      <c r="G104" s="149"/>
      <c r="H104" s="149"/>
      <c r="I104" s="207">
        <v>4598</v>
      </c>
      <c r="J104" s="149"/>
      <c r="K104" s="149"/>
      <c r="L104" s="149"/>
      <c r="M104" s="267" t="s">
        <v>95</v>
      </c>
      <c r="N104" s="115">
        <v>45646</v>
      </c>
      <c r="O104" s="161">
        <f>242964+9800+13026+35000+47943</f>
        <v>348733</v>
      </c>
      <c r="P104" s="264">
        <f>M97</f>
        <v>348733</v>
      </c>
      <c r="Q104" s="6"/>
      <c r="R104" s="199"/>
    </row>
    <row r="105" spans="1:18" x14ac:dyDescent="0.25">
      <c r="A105" s="198"/>
      <c r="B105" s="6"/>
      <c r="C105" s="149"/>
      <c r="D105" s="6"/>
      <c r="E105" s="6"/>
      <c r="F105" s="6"/>
      <c r="G105" s="149"/>
      <c r="H105" s="6"/>
      <c r="I105" s="268">
        <v>291</v>
      </c>
      <c r="J105" s="249"/>
      <c r="K105" s="249"/>
      <c r="L105" s="249"/>
      <c r="M105" s="91" t="s">
        <v>409</v>
      </c>
      <c r="N105" s="265">
        <v>45646</v>
      </c>
      <c r="O105" s="161">
        <v>9153</v>
      </c>
      <c r="P105" s="264">
        <f>F93</f>
        <v>9153</v>
      </c>
      <c r="Q105" s="6"/>
      <c r="R105" s="199"/>
    </row>
    <row r="106" spans="1:18" x14ac:dyDescent="0.25">
      <c r="A106" s="198"/>
      <c r="B106" s="6"/>
      <c r="C106" s="149"/>
      <c r="D106" s="6"/>
      <c r="E106" s="66" t="s">
        <v>410</v>
      </c>
      <c r="F106" s="60"/>
      <c r="G106" s="149"/>
      <c r="H106" s="78" t="s">
        <v>108</v>
      </c>
      <c r="I106" s="79">
        <f>SUM(I79:I105)</f>
        <v>3310753</v>
      </c>
      <c r="J106" s="149"/>
      <c r="K106" s="149"/>
      <c r="L106" s="149"/>
      <c r="M106" s="96"/>
      <c r="N106" s="269" t="s">
        <v>19</v>
      </c>
      <c r="O106" s="18">
        <f>SUM(O101:O105)</f>
        <v>3310753</v>
      </c>
      <c r="P106" s="270">
        <f>SUM(P101:P105)</f>
        <v>3310754</v>
      </c>
      <c r="Q106" s="6"/>
      <c r="R106" s="199"/>
    </row>
    <row r="107" spans="1:18" x14ac:dyDescent="0.25">
      <c r="A107" s="252" t="s">
        <v>109</v>
      </c>
      <c r="B107" s="60"/>
      <c r="C107" s="149"/>
      <c r="D107" s="6"/>
      <c r="E107" s="4" t="s">
        <v>411</v>
      </c>
      <c r="F107" s="207">
        <v>4598</v>
      </c>
      <c r="G107" s="149"/>
      <c r="H107" s="149"/>
      <c r="I107" s="230"/>
      <c r="J107" s="149"/>
      <c r="K107" s="149"/>
      <c r="L107" s="149"/>
      <c r="M107" s="149"/>
      <c r="N107" s="149"/>
      <c r="O107" s="6"/>
      <c r="P107" s="6"/>
      <c r="Q107" s="6"/>
      <c r="R107" s="199"/>
    </row>
    <row r="108" spans="1:18" x14ac:dyDescent="0.25">
      <c r="A108" s="253" t="s">
        <v>100</v>
      </c>
      <c r="B108" s="271" t="s">
        <v>181</v>
      </c>
      <c r="C108" s="149"/>
      <c r="D108" s="6"/>
      <c r="E108" s="4" t="s">
        <v>93</v>
      </c>
      <c r="F108" s="207">
        <v>291</v>
      </c>
      <c r="G108" s="149"/>
      <c r="H108" s="6"/>
      <c r="I108" s="230"/>
      <c r="J108" s="149"/>
      <c r="K108" s="149"/>
      <c r="L108" s="149"/>
      <c r="M108" s="149"/>
      <c r="N108" s="149"/>
      <c r="O108" s="6"/>
      <c r="P108" s="6"/>
      <c r="Q108" s="6"/>
      <c r="R108" s="199"/>
    </row>
    <row r="109" spans="1:18" x14ac:dyDescent="0.25">
      <c r="A109" s="253" t="s">
        <v>93</v>
      </c>
      <c r="B109" s="263" t="s">
        <v>181</v>
      </c>
      <c r="C109" s="149"/>
      <c r="D109" s="6"/>
      <c r="E109" s="4" t="s">
        <v>95</v>
      </c>
      <c r="F109" s="263" t="s">
        <v>181</v>
      </c>
      <c r="G109" s="149"/>
      <c r="H109" s="149"/>
      <c r="I109" s="149"/>
      <c r="J109" s="149"/>
      <c r="K109" s="149"/>
      <c r="L109" s="149"/>
      <c r="M109" s="91" t="s">
        <v>406</v>
      </c>
      <c r="N109" s="265">
        <v>45646</v>
      </c>
      <c r="O109" s="161">
        <f>144351+333805+10670+291+4598+1691144+157527+62223+10268+3819+372981+51183+99662+4598+291+291+4598</f>
        <v>2952300</v>
      </c>
      <c r="P109" s="264">
        <f>B103+F97+F99+F107+F108+B93+B92+B94+B98+B99+B110+F86+F88+B86+B87+B81+B82</f>
        <v>2952300</v>
      </c>
      <c r="Q109" s="6"/>
      <c r="R109" s="199"/>
    </row>
    <row r="110" spans="1:18" x14ac:dyDescent="0.25">
      <c r="A110" s="253" t="s">
        <v>111</v>
      </c>
      <c r="B110" s="207">
        <v>372981</v>
      </c>
      <c r="C110" s="149"/>
      <c r="D110" s="6"/>
      <c r="E110" s="4"/>
      <c r="F110" s="207"/>
      <c r="G110" s="6"/>
      <c r="H110" s="55"/>
      <c r="I110" s="55"/>
      <c r="J110" s="55"/>
      <c r="K110" s="55"/>
      <c r="L110" s="55"/>
      <c r="M110" s="96"/>
      <c r="N110" s="269" t="s">
        <v>19</v>
      </c>
      <c r="O110" s="18">
        <f>SUM(O109)</f>
        <v>2952300</v>
      </c>
      <c r="P110" s="270">
        <f>SUM(P109)</f>
        <v>2952300</v>
      </c>
      <c r="Q110" s="6"/>
      <c r="R110" s="199"/>
    </row>
    <row r="111" spans="1:18" x14ac:dyDescent="0.25">
      <c r="A111" s="19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199"/>
    </row>
    <row r="112" spans="1:18" x14ac:dyDescent="0.25">
      <c r="A112" s="253" t="s">
        <v>93</v>
      </c>
      <c r="B112" s="25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199"/>
    </row>
    <row r="113" spans="1:18" x14ac:dyDescent="0.25">
      <c r="A113" s="253" t="s">
        <v>111</v>
      </c>
      <c r="B113" s="207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199"/>
    </row>
    <row r="114" spans="1:18" x14ac:dyDescent="0.25">
      <c r="A114" s="19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199"/>
    </row>
    <row r="115" spans="1:18" ht="15.75" thickBot="1" x14ac:dyDescent="0.3">
      <c r="A115" s="205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206"/>
    </row>
    <row r="119" spans="1:18" x14ac:dyDescent="0.25">
      <c r="C119"/>
      <c r="G119" s="388" t="s">
        <v>475</v>
      </c>
    </row>
    <row r="120" spans="1:18" x14ac:dyDescent="0.25">
      <c r="A120" s="55"/>
      <c r="B120" s="56"/>
      <c r="C120" s="229"/>
      <c r="D120" s="229"/>
      <c r="E120" s="55"/>
      <c r="F120" s="55"/>
      <c r="I120" s="207">
        <v>3965</v>
      </c>
    </row>
    <row r="121" spans="1:18" x14ac:dyDescent="0.25">
      <c r="A121" s="60" t="s">
        <v>91</v>
      </c>
      <c r="B121" s="60"/>
      <c r="E121" s="55"/>
      <c r="F121" s="58"/>
      <c r="I121" s="207">
        <v>291</v>
      </c>
      <c r="J121" s="56"/>
    </row>
    <row r="122" spans="1:18" x14ac:dyDescent="0.25">
      <c r="A122" s="4" t="s">
        <v>92</v>
      </c>
      <c r="B122" s="389">
        <v>3965</v>
      </c>
      <c r="D122" s="229"/>
      <c r="I122" s="207">
        <v>3965</v>
      </c>
      <c r="J122" s="169"/>
      <c r="K122" s="168"/>
      <c r="L122" s="168"/>
      <c r="M122" s="168"/>
      <c r="N122" s="168"/>
    </row>
    <row r="123" spans="1:18" x14ac:dyDescent="0.25">
      <c r="A123" s="4" t="s">
        <v>93</v>
      </c>
      <c r="B123" s="389">
        <v>291</v>
      </c>
      <c r="D123" s="229"/>
      <c r="I123" s="207">
        <v>291</v>
      </c>
      <c r="J123" s="168"/>
      <c r="K123" s="169"/>
      <c r="L123" s="168"/>
      <c r="M123" s="168"/>
      <c r="N123" s="168"/>
    </row>
    <row r="124" spans="1:18" x14ac:dyDescent="0.25">
      <c r="A124" s="62" t="s">
        <v>95</v>
      </c>
      <c r="B124" s="262" t="s">
        <v>181</v>
      </c>
      <c r="D124" s="229"/>
      <c r="G124" s="368"/>
      <c r="I124" s="207">
        <v>17585</v>
      </c>
      <c r="J124" s="168"/>
      <c r="K124" s="169"/>
      <c r="N124" s="168"/>
    </row>
    <row r="125" spans="1:18" x14ac:dyDescent="0.25">
      <c r="A125" s="64"/>
      <c r="B125" s="65"/>
      <c r="G125" s="368"/>
      <c r="I125" s="207">
        <v>123042</v>
      </c>
      <c r="J125" s="168"/>
      <c r="K125" s="169"/>
      <c r="N125" s="168"/>
    </row>
    <row r="126" spans="1:18" ht="21" x14ac:dyDescent="0.35">
      <c r="A126" s="66" t="s">
        <v>96</v>
      </c>
      <c r="B126" s="60" t="s">
        <v>97</v>
      </c>
      <c r="C126" s="170"/>
      <c r="E126" s="75" t="s">
        <v>107</v>
      </c>
      <c r="F126" s="75"/>
      <c r="G126" s="368"/>
      <c r="I126" s="207">
        <v>1283227</v>
      </c>
      <c r="J126" s="168"/>
      <c r="K126" s="168"/>
      <c r="N126" s="331"/>
      <c r="O126" s="149"/>
      <c r="P126" s="149"/>
      <c r="Q126" s="149"/>
    </row>
    <row r="127" spans="1:18" x14ac:dyDescent="0.25">
      <c r="A127" s="4" t="s">
        <v>92</v>
      </c>
      <c r="B127" s="389">
        <v>3965</v>
      </c>
      <c r="E127" s="4" t="s">
        <v>100</v>
      </c>
      <c r="F127" s="389">
        <v>32895</v>
      </c>
      <c r="G127" s="368"/>
      <c r="I127" s="207">
        <v>14959</v>
      </c>
      <c r="J127" s="168"/>
      <c r="K127" s="168"/>
      <c r="N127" s="149"/>
      <c r="O127" s="149"/>
      <c r="P127" s="149"/>
      <c r="Q127" s="149"/>
    </row>
    <row r="128" spans="1:18" x14ac:dyDescent="0.25">
      <c r="A128" s="4" t="s">
        <v>93</v>
      </c>
      <c r="B128" s="389">
        <v>291</v>
      </c>
      <c r="E128" s="4" t="s">
        <v>95</v>
      </c>
      <c r="F128" s="263" t="s">
        <v>181</v>
      </c>
      <c r="G128" s="368"/>
      <c r="I128" s="207">
        <v>4497</v>
      </c>
      <c r="J128" s="168"/>
      <c r="K128" s="170"/>
      <c r="L128" s="149"/>
      <c r="M128" s="149"/>
      <c r="N128" s="230"/>
      <c r="O128" s="149"/>
      <c r="P128" s="149"/>
      <c r="Q128" s="149"/>
    </row>
    <row r="129" spans="1:19" x14ac:dyDescent="0.25">
      <c r="A129" s="69" t="s">
        <v>95</v>
      </c>
      <c r="B129" s="263" t="s">
        <v>181</v>
      </c>
      <c r="E129" s="4" t="s">
        <v>93</v>
      </c>
      <c r="F129" s="389">
        <v>66759</v>
      </c>
      <c r="G129" s="368"/>
      <c r="I129" s="207">
        <v>205422</v>
      </c>
      <c r="J129" s="67"/>
      <c r="K129" s="6"/>
      <c r="L129" s="149"/>
      <c r="M129" s="230"/>
      <c r="N129" s="149"/>
      <c r="O129" s="149"/>
      <c r="P129" s="149"/>
      <c r="Q129" s="149"/>
    </row>
    <row r="130" spans="1:19" x14ac:dyDescent="0.25">
      <c r="G130" s="368"/>
      <c r="I130" s="207">
        <v>33656</v>
      </c>
      <c r="L130" s="149"/>
      <c r="M130" s="149"/>
      <c r="N130" s="149"/>
      <c r="O130" s="149"/>
      <c r="P130" s="149"/>
      <c r="Q130" s="149"/>
    </row>
    <row r="131" spans="1:19" x14ac:dyDescent="0.25">
      <c r="A131" s="66" t="s">
        <v>103</v>
      </c>
      <c r="B131" s="60"/>
      <c r="C131" s="149"/>
      <c r="D131" s="56"/>
      <c r="F131" s="229"/>
      <c r="G131" s="368"/>
      <c r="I131" s="207">
        <v>266729</v>
      </c>
      <c r="K131" s="67"/>
      <c r="L131" s="170"/>
      <c r="M131" s="369"/>
      <c r="N131" s="149"/>
      <c r="O131" s="149"/>
      <c r="P131" s="149"/>
      <c r="Q131" s="149"/>
    </row>
    <row r="132" spans="1:19" x14ac:dyDescent="0.25">
      <c r="A132" s="4" t="s">
        <v>95</v>
      </c>
      <c r="B132" s="207">
        <v>17585</v>
      </c>
      <c r="C132" s="613">
        <v>45680</v>
      </c>
      <c r="G132" s="394"/>
      <c r="I132" s="207">
        <v>32895</v>
      </c>
      <c r="L132" s="149"/>
      <c r="M132" s="149"/>
      <c r="N132" s="149"/>
      <c r="O132" s="149"/>
      <c r="P132" s="149"/>
      <c r="Q132" s="149"/>
    </row>
    <row r="133" spans="1:19" ht="15.75" thickBot="1" x14ac:dyDescent="0.3">
      <c r="A133" s="4" t="s">
        <v>93</v>
      </c>
      <c r="B133" s="207">
        <v>123042</v>
      </c>
      <c r="C133" s="169"/>
      <c r="E133" s="66" t="s">
        <v>104</v>
      </c>
      <c r="F133" s="72"/>
      <c r="G133" s="368"/>
      <c r="I133" s="207">
        <v>66759</v>
      </c>
      <c r="L133" s="149"/>
      <c r="M133" s="149"/>
      <c r="N133" s="149"/>
      <c r="O133" s="149"/>
      <c r="P133" s="149"/>
      <c r="Q133" s="149"/>
    </row>
    <row r="134" spans="1:19" x14ac:dyDescent="0.25">
      <c r="A134" s="4" t="s">
        <v>92</v>
      </c>
      <c r="B134" s="483">
        <v>1283227</v>
      </c>
      <c r="C134" s="169"/>
      <c r="E134" s="4" t="s">
        <v>100</v>
      </c>
      <c r="F134" s="207">
        <v>13780</v>
      </c>
      <c r="G134" s="612">
        <v>45680</v>
      </c>
      <c r="I134" s="207">
        <v>13780</v>
      </c>
      <c r="L134" s="149"/>
      <c r="M134" s="149"/>
      <c r="N134" s="373" t="s">
        <v>498</v>
      </c>
      <c r="O134" s="374"/>
      <c r="P134" s="374"/>
      <c r="Q134" s="374"/>
      <c r="R134" s="310"/>
      <c r="S134" s="303"/>
    </row>
    <row r="135" spans="1:19" x14ac:dyDescent="0.25">
      <c r="A135" s="4" t="s">
        <v>105</v>
      </c>
      <c r="B135" s="393">
        <v>47197</v>
      </c>
      <c r="C135" s="169"/>
      <c r="G135" s="368"/>
      <c r="I135" s="207">
        <v>3965</v>
      </c>
      <c r="L135" s="169"/>
      <c r="M135" s="149"/>
      <c r="N135" s="375"/>
      <c r="O135" s="170"/>
      <c r="P135" s="376">
        <v>45671.510416666664</v>
      </c>
      <c r="Q135" s="170"/>
      <c r="R135" s="170"/>
      <c r="S135" s="311"/>
    </row>
    <row r="136" spans="1:19" x14ac:dyDescent="0.25">
      <c r="C136" s="169"/>
      <c r="G136" s="370"/>
      <c r="I136" s="207">
        <v>291</v>
      </c>
      <c r="L136" s="149"/>
      <c r="M136" s="149"/>
      <c r="N136" s="375"/>
      <c r="O136" s="170" t="s">
        <v>488</v>
      </c>
      <c r="P136" s="392" t="s">
        <v>506</v>
      </c>
      <c r="Q136" s="392"/>
      <c r="R136" s="392"/>
      <c r="S136" s="311"/>
    </row>
    <row r="137" spans="1:19" x14ac:dyDescent="0.25">
      <c r="A137" s="66" t="s">
        <v>352</v>
      </c>
      <c r="B137" s="60"/>
      <c r="C137" s="169"/>
      <c r="E137" s="66" t="s">
        <v>98</v>
      </c>
      <c r="F137" s="60"/>
      <c r="G137" s="368"/>
      <c r="I137" s="207">
        <v>452365</v>
      </c>
      <c r="L137" s="149"/>
      <c r="M137" s="272"/>
      <c r="N137" s="375"/>
      <c r="O137" s="170" t="s">
        <v>181</v>
      </c>
      <c r="P137" s="230" t="s">
        <v>490</v>
      </c>
      <c r="Q137" s="170"/>
      <c r="R137" s="170"/>
      <c r="S137" s="311"/>
    </row>
    <row r="138" spans="1:19" x14ac:dyDescent="0.25">
      <c r="A138" s="4" t="s">
        <v>95</v>
      </c>
      <c r="B138" s="263" t="s">
        <v>489</v>
      </c>
      <c r="C138" s="169"/>
      <c r="E138" s="4" t="s">
        <v>100</v>
      </c>
      <c r="F138" s="483">
        <v>452365</v>
      </c>
      <c r="G138" s="371"/>
      <c r="I138" s="207">
        <v>34061</v>
      </c>
      <c r="L138" s="149"/>
      <c r="M138" s="273"/>
      <c r="N138" s="375"/>
      <c r="O138" s="170" t="s">
        <v>181</v>
      </c>
      <c r="P138" s="230" t="s">
        <v>491</v>
      </c>
      <c r="Q138" s="170"/>
      <c r="R138" s="170"/>
      <c r="S138" s="311"/>
    </row>
    <row r="139" spans="1:19" x14ac:dyDescent="0.25">
      <c r="A139" s="4" t="s">
        <v>93</v>
      </c>
      <c r="B139" s="389">
        <v>14959</v>
      </c>
      <c r="C139" s="371"/>
      <c r="E139" s="4" t="s">
        <v>95</v>
      </c>
      <c r="F139" s="207">
        <v>34061</v>
      </c>
      <c r="G139" s="371">
        <v>45680</v>
      </c>
      <c r="I139" s="207">
        <v>15817</v>
      </c>
      <c r="L139" s="274"/>
      <c r="M139" s="272"/>
      <c r="N139" s="377"/>
      <c r="O139" s="170" t="s">
        <v>181</v>
      </c>
      <c r="P139" s="230" t="s">
        <v>492</v>
      </c>
      <c r="Q139" s="170"/>
      <c r="R139" s="170"/>
      <c r="S139" s="311"/>
    </row>
    <row r="140" spans="1:19" x14ac:dyDescent="0.25">
      <c r="A140" s="4" t="s">
        <v>92</v>
      </c>
      <c r="B140" s="389">
        <v>4497</v>
      </c>
      <c r="E140" s="4" t="s">
        <v>93</v>
      </c>
      <c r="F140" s="207">
        <v>15817</v>
      </c>
      <c r="I140" s="207">
        <v>47197</v>
      </c>
      <c r="L140" s="149"/>
      <c r="M140" s="272"/>
      <c r="N140" s="378"/>
      <c r="O140" s="379" t="s">
        <v>181</v>
      </c>
      <c r="P140" s="230" t="s">
        <v>493</v>
      </c>
      <c r="Q140" s="170"/>
      <c r="R140" s="170"/>
      <c r="S140" s="311"/>
    </row>
    <row r="141" spans="1:19" x14ac:dyDescent="0.25">
      <c r="D141" s="229"/>
      <c r="E141" s="149"/>
      <c r="F141" s="230"/>
      <c r="G141" s="371"/>
      <c r="I141" s="207">
        <v>14252</v>
      </c>
      <c r="L141" s="149"/>
      <c r="M141" s="169"/>
      <c r="N141" s="377"/>
      <c r="O141" s="170" t="s">
        <v>181</v>
      </c>
      <c r="P141" s="230" t="s">
        <v>494</v>
      </c>
      <c r="Q141" s="170"/>
      <c r="R141" s="170"/>
      <c r="S141" s="311"/>
    </row>
    <row r="142" spans="1:19" x14ac:dyDescent="0.25">
      <c r="C142" s="149"/>
      <c r="E142" s="149"/>
      <c r="F142" s="230"/>
      <c r="G142" s="371"/>
      <c r="I142" s="207"/>
      <c r="L142" s="149"/>
      <c r="M142" s="149"/>
      <c r="N142" s="377"/>
      <c r="O142" s="230" t="s">
        <v>181</v>
      </c>
      <c r="P142" s="230" t="s">
        <v>495</v>
      </c>
      <c r="Q142" s="170"/>
      <c r="R142" s="170"/>
      <c r="S142" s="311"/>
    </row>
    <row r="143" spans="1:19" x14ac:dyDescent="0.25">
      <c r="A143" s="66" t="s">
        <v>106</v>
      </c>
      <c r="B143" s="72"/>
      <c r="C143" s="169"/>
      <c r="E143" s="149"/>
      <c r="F143" s="230"/>
      <c r="G143" s="371"/>
      <c r="H143" s="168"/>
      <c r="I143" s="207"/>
      <c r="J143" s="168"/>
      <c r="K143" s="168"/>
      <c r="L143" s="149"/>
      <c r="M143" s="149"/>
      <c r="N143" s="380"/>
      <c r="O143" s="170" t="s">
        <v>181</v>
      </c>
      <c r="P143" s="230" t="s">
        <v>496</v>
      </c>
      <c r="Q143" s="170"/>
      <c r="R143" s="170"/>
      <c r="S143" s="311"/>
    </row>
    <row r="144" spans="1:19" x14ac:dyDescent="0.25">
      <c r="A144" s="4" t="s">
        <v>100</v>
      </c>
      <c r="B144" s="483">
        <v>205422</v>
      </c>
      <c r="C144" s="169"/>
      <c r="E144" s="149"/>
      <c r="F144" s="230"/>
      <c r="G144" s="371"/>
      <c r="H144" s="149"/>
      <c r="I144" s="207"/>
      <c r="J144" s="149"/>
      <c r="K144" s="149"/>
      <c r="L144" s="149"/>
      <c r="M144" s="149"/>
      <c r="N144" s="375"/>
      <c r="O144" s="381"/>
      <c r="P144" s="283"/>
      <c r="Q144" s="382"/>
      <c r="R144" s="170"/>
      <c r="S144" s="311"/>
    </row>
    <row r="145" spans="1:19" x14ac:dyDescent="0.25">
      <c r="A145" s="4" t="s">
        <v>95</v>
      </c>
      <c r="B145" s="207">
        <v>33656</v>
      </c>
      <c r="C145" s="613">
        <v>45680</v>
      </c>
      <c r="E145" s="149"/>
      <c r="F145" s="149"/>
      <c r="G145" s="149"/>
      <c r="H145" s="149"/>
      <c r="I145" s="207"/>
      <c r="J145" s="149"/>
      <c r="K145" s="149"/>
      <c r="L145" s="149"/>
      <c r="M145" s="274"/>
      <c r="N145" s="375"/>
      <c r="O145" s="381"/>
      <c r="P145" s="283"/>
      <c r="Q145" s="382"/>
      <c r="R145" s="170"/>
      <c r="S145" s="311"/>
    </row>
    <row r="146" spans="1:19" ht="15.75" thickBot="1" x14ac:dyDescent="0.3">
      <c r="G146" s="149"/>
      <c r="I146" s="268"/>
      <c r="J146" s="249"/>
      <c r="K146" s="249"/>
      <c r="L146" s="249"/>
      <c r="M146" s="249"/>
      <c r="N146" s="383"/>
      <c r="O146" s="384"/>
      <c r="P146" s="385"/>
      <c r="Q146" s="386"/>
      <c r="R146" s="387"/>
      <c r="S146" s="304"/>
    </row>
    <row r="147" spans="1:19" x14ac:dyDescent="0.25">
      <c r="E147" s="66" t="s">
        <v>410</v>
      </c>
      <c r="F147" s="60"/>
      <c r="G147" s="149"/>
      <c r="H147" s="78" t="s">
        <v>108</v>
      </c>
      <c r="I147" s="79">
        <f>SUM(I120:I146)</f>
        <v>2639011</v>
      </c>
      <c r="J147" s="149"/>
      <c r="K147" s="169"/>
      <c r="L147" s="149"/>
      <c r="N147" s="372"/>
      <c r="O147" s="170"/>
      <c r="P147" s="230"/>
      <c r="Q147" s="149"/>
    </row>
    <row r="148" spans="1:19" ht="15.75" thickBot="1" x14ac:dyDescent="0.3">
      <c r="A148" s="60" t="s">
        <v>109</v>
      </c>
      <c r="B148" s="60"/>
      <c r="E148" s="4" t="s">
        <v>411</v>
      </c>
      <c r="F148" s="389">
        <v>3965</v>
      </c>
      <c r="G148" s="149"/>
      <c r="H148" s="149"/>
      <c r="I148" s="230"/>
      <c r="J148" s="149"/>
      <c r="K148" s="149"/>
      <c r="L148" s="149"/>
      <c r="M148" s="149"/>
      <c r="N148" s="149"/>
      <c r="O148" s="149"/>
      <c r="P148" s="149"/>
      <c r="Q148" s="149"/>
    </row>
    <row r="149" spans="1:19" x14ac:dyDescent="0.25">
      <c r="A149" s="4" t="s">
        <v>100</v>
      </c>
      <c r="B149" s="271" t="s">
        <v>497</v>
      </c>
      <c r="E149" s="4" t="s">
        <v>93</v>
      </c>
      <c r="F149" s="389">
        <v>291</v>
      </c>
      <c r="G149" s="149"/>
      <c r="M149" s="399"/>
      <c r="N149" s="400" t="s">
        <v>350</v>
      </c>
      <c r="O149" s="401"/>
      <c r="P149" s="390"/>
      <c r="Q149" s="390"/>
      <c r="R149" s="196"/>
      <c r="S149" s="391"/>
    </row>
    <row r="150" spans="1:19" x14ac:dyDescent="0.25">
      <c r="A150" s="4" t="s">
        <v>93</v>
      </c>
      <c r="B150" s="263" t="s">
        <v>497</v>
      </c>
      <c r="E150" s="4" t="s">
        <v>95</v>
      </c>
      <c r="F150" s="263" t="s">
        <v>181</v>
      </c>
      <c r="G150" s="168"/>
      <c r="H150" s="149"/>
      <c r="M150" s="402" t="s">
        <v>502</v>
      </c>
      <c r="N150" s="398" t="s">
        <v>503</v>
      </c>
      <c r="O150" s="398" t="s">
        <v>504</v>
      </c>
      <c r="P150" s="149"/>
      <c r="Q150" s="7"/>
      <c r="R150" s="6"/>
      <c r="S150" s="408" t="s">
        <v>505</v>
      </c>
    </row>
    <row r="151" spans="1:19" x14ac:dyDescent="0.25">
      <c r="A151" s="4" t="s">
        <v>111</v>
      </c>
      <c r="B151" s="483">
        <v>266729</v>
      </c>
      <c r="E151" s="4"/>
      <c r="F151" s="207"/>
      <c r="H151" s="55"/>
      <c r="M151" s="403" t="s">
        <v>501</v>
      </c>
      <c r="N151" s="404">
        <v>45674</v>
      </c>
      <c r="O151" s="395">
        <f>205422+452365+15817+4497+14959+32895+66759</f>
        <v>792714</v>
      </c>
      <c r="P151" s="149" t="s">
        <v>508</v>
      </c>
      <c r="Q151" s="402" t="s">
        <v>502</v>
      </c>
      <c r="R151" s="406" t="s">
        <v>503</v>
      </c>
      <c r="S151" s="409" t="s">
        <v>504</v>
      </c>
    </row>
    <row r="152" spans="1:19" x14ac:dyDescent="0.25">
      <c r="C152"/>
      <c r="G152" s="230"/>
      <c r="M152" s="160" t="s">
        <v>500</v>
      </c>
      <c r="N152" s="322">
        <v>45679</v>
      </c>
      <c r="O152" s="396">
        <f>47197+3965+291+3965+291+1283227+123042+266729+3965+291</f>
        <v>1732963</v>
      </c>
      <c r="P152" s="149" t="s">
        <v>508</v>
      </c>
      <c r="Q152" s="161" t="s">
        <v>507</v>
      </c>
      <c r="R152" s="407">
        <v>45680</v>
      </c>
      <c r="S152" s="410">
        <f>205422+47197+452365+15817+3965+291+291+3965+1283227+123042+4497+14959+266729+3965+291+66759+32895</f>
        <v>2525677</v>
      </c>
    </row>
    <row r="153" spans="1:19" x14ac:dyDescent="0.25">
      <c r="C153"/>
      <c r="M153" s="160" t="s">
        <v>499</v>
      </c>
      <c r="N153" s="322">
        <v>45680</v>
      </c>
      <c r="O153" s="396">
        <f>33656+34061+17585+13780</f>
        <v>99082</v>
      </c>
      <c r="P153" s="149" t="s">
        <v>508</v>
      </c>
      <c r="Q153" s="413" t="s">
        <v>499</v>
      </c>
      <c r="R153" s="407">
        <v>45680</v>
      </c>
      <c r="S153" s="410">
        <f>B132+B145+F139+F134</f>
        <v>99082</v>
      </c>
    </row>
    <row r="154" spans="1:19" ht="15.75" thickBot="1" x14ac:dyDescent="0.3">
      <c r="C154"/>
      <c r="M154" s="312" t="s">
        <v>521</v>
      </c>
      <c r="N154" s="435">
        <v>45680</v>
      </c>
      <c r="O154" s="396">
        <v>14252</v>
      </c>
      <c r="P154" s="149"/>
      <c r="Q154" s="312" t="s">
        <v>521</v>
      </c>
      <c r="R154" s="435">
        <v>45680</v>
      </c>
      <c r="S154" s="410">
        <v>14252</v>
      </c>
    </row>
    <row r="155" spans="1:19" x14ac:dyDescent="0.25">
      <c r="M155" s="405"/>
      <c r="N155" s="24" t="s">
        <v>347</v>
      </c>
      <c r="O155" s="397">
        <f>SUM(O151:O154)</f>
        <v>2639011</v>
      </c>
      <c r="P155" s="6"/>
      <c r="Q155" s="7"/>
      <c r="R155" s="406" t="s">
        <v>347</v>
      </c>
      <c r="S155" s="411">
        <f>SUM(S152:S154)</f>
        <v>2639011</v>
      </c>
    </row>
    <row r="156" spans="1:19" ht="15.75" thickBot="1" x14ac:dyDescent="0.3">
      <c r="M156" s="205"/>
      <c r="N156" s="42"/>
      <c r="O156" s="42"/>
      <c r="P156" s="42"/>
      <c r="Q156" s="42"/>
      <c r="R156" s="42"/>
      <c r="S156" s="367"/>
    </row>
    <row r="157" spans="1:19" ht="15.75" thickBot="1" x14ac:dyDescent="0.3">
      <c r="H157" s="6"/>
      <c r="I157" s="6"/>
      <c r="J157" s="6"/>
      <c r="K157" s="6"/>
      <c r="L157" s="6"/>
      <c r="M157" s="6"/>
      <c r="N157" s="6"/>
      <c r="O157" s="6"/>
      <c r="P157" s="6"/>
    </row>
    <row r="158" spans="1:19" ht="21" x14ac:dyDescent="0.35">
      <c r="H158" s="6"/>
      <c r="I158" s="6"/>
      <c r="J158" s="6"/>
      <c r="K158" s="6"/>
      <c r="L158" s="149"/>
      <c r="M158" s="497" t="s">
        <v>580</v>
      </c>
      <c r="N158" s="390"/>
      <c r="O158" s="197"/>
      <c r="P158" s="6"/>
    </row>
    <row r="159" spans="1:19" x14ac:dyDescent="0.25">
      <c r="I159" s="6"/>
      <c r="J159" s="6"/>
      <c r="K159" s="6"/>
      <c r="L159" s="149"/>
      <c r="M159" s="198"/>
      <c r="N159" s="149"/>
      <c r="O159" s="199"/>
    </row>
    <row r="160" spans="1:19" x14ac:dyDescent="0.25">
      <c r="I160" s="6"/>
      <c r="J160" s="6"/>
      <c r="K160" s="6"/>
      <c r="L160" s="6"/>
      <c r="M160" s="257" t="s">
        <v>103</v>
      </c>
      <c r="N160" s="60"/>
      <c r="O160" s="199"/>
    </row>
    <row r="161" spans="1:16" x14ac:dyDescent="0.25">
      <c r="M161" s="253" t="s">
        <v>92</v>
      </c>
      <c r="N161" s="483">
        <v>1283227</v>
      </c>
      <c r="O161" s="199"/>
    </row>
    <row r="162" spans="1:16" x14ac:dyDescent="0.25">
      <c r="M162" s="198"/>
      <c r="N162" s="149"/>
      <c r="O162" s="199"/>
    </row>
    <row r="163" spans="1:16" x14ac:dyDescent="0.25">
      <c r="M163" s="257" t="s">
        <v>106</v>
      </c>
      <c r="N163" s="72"/>
      <c r="O163" s="199"/>
    </row>
    <row r="164" spans="1:16" x14ac:dyDescent="0.25">
      <c r="M164" s="253" t="s">
        <v>100</v>
      </c>
      <c r="N164" s="483">
        <v>205422</v>
      </c>
      <c r="O164" s="199"/>
      <c r="P164" s="57" t="s">
        <v>581</v>
      </c>
    </row>
    <row r="165" spans="1:16" x14ac:dyDescent="0.25">
      <c r="M165" s="198"/>
      <c r="N165" s="149"/>
      <c r="O165" s="199"/>
    </row>
    <row r="166" spans="1:16" x14ac:dyDescent="0.25">
      <c r="M166" s="252" t="s">
        <v>109</v>
      </c>
      <c r="N166" s="60"/>
      <c r="O166" s="199"/>
    </row>
    <row r="167" spans="1:16" x14ac:dyDescent="0.25">
      <c r="M167" s="253" t="s">
        <v>111</v>
      </c>
      <c r="N167" s="483">
        <v>266729</v>
      </c>
      <c r="O167" s="199"/>
    </row>
    <row r="168" spans="1:16" x14ac:dyDescent="0.25">
      <c r="M168" s="198"/>
      <c r="N168" s="149"/>
      <c r="O168" s="199"/>
    </row>
    <row r="169" spans="1:16" x14ac:dyDescent="0.25">
      <c r="M169" s="257" t="s">
        <v>98</v>
      </c>
      <c r="N169" s="60"/>
      <c r="O169" s="199"/>
    </row>
    <row r="170" spans="1:16" ht="15.75" thickBot="1" x14ac:dyDescent="0.3">
      <c r="M170" s="495" t="s">
        <v>100</v>
      </c>
      <c r="N170" s="496">
        <v>452365</v>
      </c>
      <c r="O170" s="206"/>
    </row>
    <row r="175" spans="1:16" ht="15.75" thickBot="1" x14ac:dyDescent="0.3">
      <c r="C175"/>
    </row>
    <row r="176" spans="1:16" x14ac:dyDescent="0.25">
      <c r="A176" s="195"/>
      <c r="B176" s="196"/>
      <c r="C176" s="390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7"/>
    </row>
    <row r="177" spans="1:16" ht="21" x14ac:dyDescent="0.35">
      <c r="A177" s="198"/>
      <c r="B177" s="6"/>
      <c r="C177" s="149"/>
      <c r="D177" s="6"/>
      <c r="E177" s="6"/>
      <c r="F177" s="6"/>
      <c r="G177" s="514" t="s">
        <v>750</v>
      </c>
      <c r="H177" s="6"/>
      <c r="I177" s="6"/>
      <c r="J177" s="6"/>
      <c r="K177" s="6"/>
      <c r="L177" s="6"/>
      <c r="M177" s="6"/>
      <c r="N177" s="6"/>
      <c r="O177" s="6"/>
      <c r="P177" s="199"/>
    </row>
    <row r="178" spans="1:16" x14ac:dyDescent="0.25">
      <c r="A178" s="198"/>
      <c r="B178" s="6"/>
      <c r="C178" s="6"/>
      <c r="D178" s="6"/>
      <c r="E178" s="6"/>
      <c r="F178" s="6"/>
      <c r="G178" s="6"/>
      <c r="H178" s="6"/>
      <c r="I178" s="6" t="s">
        <v>400</v>
      </c>
      <c r="J178" s="6"/>
      <c r="K178" s="6"/>
      <c r="L178" s="6" t="s">
        <v>350</v>
      </c>
      <c r="M178" s="6"/>
      <c r="N178" s="6"/>
      <c r="O178" s="6"/>
      <c r="P178" s="199"/>
    </row>
    <row r="179" spans="1:16" x14ac:dyDescent="0.25">
      <c r="A179" s="251"/>
      <c r="B179" s="56"/>
      <c r="C179" s="55"/>
      <c r="D179" s="55"/>
      <c r="E179" s="55"/>
      <c r="F179" s="55"/>
      <c r="G179" s="6"/>
      <c r="H179" s="6"/>
      <c r="I179" s="518">
        <v>115308</v>
      </c>
      <c r="J179" s="6"/>
      <c r="K179" s="6"/>
      <c r="L179" s="518">
        <v>4700</v>
      </c>
      <c r="M179" s="6"/>
      <c r="N179" s="6"/>
      <c r="O179" s="6"/>
      <c r="P179" s="199"/>
    </row>
    <row r="180" spans="1:16" x14ac:dyDescent="0.25">
      <c r="A180" s="252" t="s">
        <v>91</v>
      </c>
      <c r="B180" s="60"/>
      <c r="C180" s="149"/>
      <c r="D180" s="6"/>
      <c r="E180" s="55"/>
      <c r="F180" s="58"/>
      <c r="G180" s="6"/>
      <c r="H180" s="6"/>
      <c r="I180" s="518">
        <v>71264</v>
      </c>
      <c r="J180" s="6"/>
      <c r="K180" s="6"/>
      <c r="L180" s="518">
        <v>28011</v>
      </c>
      <c r="M180" s="6"/>
      <c r="N180" s="6"/>
      <c r="O180" s="6"/>
      <c r="P180" s="199"/>
    </row>
    <row r="181" spans="1:16" x14ac:dyDescent="0.25">
      <c r="A181" s="253" t="s">
        <v>92</v>
      </c>
      <c r="B181" s="389">
        <v>3939</v>
      </c>
      <c r="C181" s="260" t="s">
        <v>734</v>
      </c>
      <c r="D181" s="55"/>
      <c r="E181" s="6"/>
      <c r="F181" s="6"/>
      <c r="G181" s="6"/>
      <c r="H181" s="6"/>
      <c r="I181" s="518">
        <v>2671589</v>
      </c>
      <c r="J181" s="6"/>
      <c r="K181" s="6"/>
      <c r="L181" s="518">
        <v>50711</v>
      </c>
      <c r="M181" s="6"/>
      <c r="N181" s="6"/>
      <c r="O181" s="6"/>
      <c r="P181" s="199"/>
    </row>
    <row r="182" spans="1:16" x14ac:dyDescent="0.25">
      <c r="A182" s="253" t="s">
        <v>93</v>
      </c>
      <c r="B182" s="389">
        <v>292</v>
      </c>
      <c r="C182" s="260" t="s">
        <v>734</v>
      </c>
      <c r="D182" s="55"/>
      <c r="E182" s="6"/>
      <c r="F182" s="6"/>
      <c r="G182" s="6"/>
      <c r="H182" s="6"/>
      <c r="I182" s="518">
        <v>375967</v>
      </c>
      <c r="J182" s="6"/>
      <c r="K182" s="6"/>
      <c r="L182" s="518">
        <v>9386</v>
      </c>
      <c r="M182" s="6"/>
      <c r="N182" s="6"/>
      <c r="O182" s="6"/>
      <c r="P182" s="199"/>
    </row>
    <row r="183" spans="1:16" x14ac:dyDescent="0.25">
      <c r="A183" s="254" t="s">
        <v>95</v>
      </c>
      <c r="B183" s="262" t="s">
        <v>351</v>
      </c>
      <c r="C183" s="149"/>
      <c r="D183" s="55"/>
      <c r="E183" s="6"/>
      <c r="F183" s="6"/>
      <c r="G183" s="255"/>
      <c r="H183" s="6"/>
      <c r="I183" s="518">
        <v>15529</v>
      </c>
      <c r="J183" s="6"/>
      <c r="K183" s="6"/>
      <c r="L183" s="518">
        <v>3939</v>
      </c>
      <c r="M183" s="6"/>
      <c r="N183" s="6"/>
      <c r="O183" s="6"/>
      <c r="P183" s="199"/>
    </row>
    <row r="184" spans="1:16" x14ac:dyDescent="0.25">
      <c r="A184" s="256"/>
      <c r="B184" s="65"/>
      <c r="C184" s="149"/>
      <c r="D184" s="6"/>
      <c r="E184" s="6"/>
      <c r="F184" s="6"/>
      <c r="G184" s="255"/>
      <c r="H184" s="6"/>
      <c r="I184" s="518">
        <v>6156</v>
      </c>
      <c r="J184" s="6"/>
      <c r="K184" s="6"/>
      <c r="L184" s="518">
        <v>291</v>
      </c>
      <c r="M184" s="6"/>
      <c r="N184" s="6"/>
      <c r="O184" s="6"/>
      <c r="P184" s="199"/>
    </row>
    <row r="185" spans="1:16" x14ac:dyDescent="0.25">
      <c r="A185" s="257" t="s">
        <v>96</v>
      </c>
      <c r="B185" s="60" t="s">
        <v>97</v>
      </c>
      <c r="C185" s="170"/>
      <c r="D185" s="6"/>
      <c r="E185" s="75" t="s">
        <v>107</v>
      </c>
      <c r="F185" s="75"/>
      <c r="G185" s="255"/>
      <c r="H185" s="6"/>
      <c r="I185" s="518">
        <v>292</v>
      </c>
      <c r="J185" s="6"/>
      <c r="K185" s="6"/>
      <c r="L185" s="518">
        <v>527093</v>
      </c>
      <c r="M185" s="6"/>
      <c r="N185" s="6"/>
      <c r="O185" s="6"/>
      <c r="P185" s="199"/>
    </row>
    <row r="186" spans="1:16" x14ac:dyDescent="0.25">
      <c r="A186" s="253" t="s">
        <v>92</v>
      </c>
      <c r="B186" s="389">
        <v>3939</v>
      </c>
      <c r="C186" s="260" t="s">
        <v>734</v>
      </c>
      <c r="D186" s="6"/>
      <c r="E186" s="4" t="s">
        <v>100</v>
      </c>
      <c r="F186" s="389">
        <v>28011</v>
      </c>
      <c r="G186" s="260" t="s">
        <v>734</v>
      </c>
      <c r="H186" s="6"/>
      <c r="I186" s="518">
        <v>3939</v>
      </c>
      <c r="J186" s="6"/>
      <c r="K186" s="6"/>
      <c r="L186" s="518">
        <v>22355</v>
      </c>
      <c r="M186" s="6"/>
      <c r="N186" s="6"/>
      <c r="O186" s="6"/>
      <c r="P186" s="199"/>
    </row>
    <row r="187" spans="1:16" x14ac:dyDescent="0.25">
      <c r="A187" s="253" t="s">
        <v>93</v>
      </c>
      <c r="B187" s="389">
        <v>292</v>
      </c>
      <c r="C187" s="260" t="s">
        <v>734</v>
      </c>
      <c r="D187" s="6"/>
      <c r="E187" s="4" t="s">
        <v>95</v>
      </c>
      <c r="F187" s="393">
        <v>4700</v>
      </c>
      <c r="G187" s="149" t="s">
        <v>735</v>
      </c>
      <c r="H187" s="6"/>
      <c r="I187" s="518">
        <v>3939</v>
      </c>
      <c r="J187" s="6"/>
      <c r="K187" s="6"/>
      <c r="L187" s="518">
        <v>3939</v>
      </c>
      <c r="M187" s="6"/>
      <c r="N187" s="6"/>
      <c r="O187" s="6"/>
      <c r="P187" s="199"/>
    </row>
    <row r="188" spans="1:16" x14ac:dyDescent="0.25">
      <c r="A188" s="258" t="s">
        <v>95</v>
      </c>
      <c r="B188" s="263" t="s">
        <v>351</v>
      </c>
      <c r="C188" s="149"/>
      <c r="D188" s="6"/>
      <c r="E188" s="4" t="s">
        <v>93</v>
      </c>
      <c r="F188" s="389">
        <v>50711</v>
      </c>
      <c r="G188" s="260" t="s">
        <v>734</v>
      </c>
      <c r="H188" s="6"/>
      <c r="I188" s="518">
        <v>292</v>
      </c>
      <c r="J188" s="6"/>
      <c r="K188" s="6"/>
      <c r="L188" s="518">
        <v>292</v>
      </c>
      <c r="M188" s="6"/>
      <c r="N188" s="6"/>
      <c r="O188" s="6"/>
      <c r="P188" s="199"/>
    </row>
    <row r="189" spans="1:16" x14ac:dyDescent="0.25">
      <c r="A189" s="198"/>
      <c r="B189" s="6"/>
      <c r="C189" s="149"/>
      <c r="D189" s="6"/>
      <c r="E189" s="6"/>
      <c r="F189" s="6"/>
      <c r="G189" s="255"/>
      <c r="H189" s="6"/>
      <c r="I189" s="518">
        <v>3939</v>
      </c>
      <c r="J189" s="6"/>
      <c r="K189" s="6"/>
      <c r="L189" s="518">
        <v>3939</v>
      </c>
      <c r="M189" s="6"/>
      <c r="N189" s="6"/>
      <c r="O189" s="6"/>
      <c r="P189" s="199"/>
    </row>
    <row r="190" spans="1:16" x14ac:dyDescent="0.25">
      <c r="A190" s="257" t="s">
        <v>103</v>
      </c>
      <c r="B190" s="60"/>
      <c r="C190" s="149"/>
      <c r="D190" s="56"/>
      <c r="E190" s="6"/>
      <c r="F190" s="55"/>
      <c r="G190" s="255"/>
      <c r="H190" s="6"/>
      <c r="I190" s="518">
        <v>291</v>
      </c>
      <c r="J190" s="6"/>
      <c r="K190" s="6"/>
      <c r="L190" s="518">
        <v>292</v>
      </c>
      <c r="M190" s="6"/>
      <c r="N190" s="6"/>
      <c r="O190" s="6"/>
      <c r="P190" s="199"/>
    </row>
    <row r="191" spans="1:16" x14ac:dyDescent="0.25">
      <c r="A191" s="253" t="s">
        <v>95</v>
      </c>
      <c r="B191" s="207">
        <v>73435</v>
      </c>
      <c r="C191" s="149" t="s">
        <v>735</v>
      </c>
      <c r="D191" s="6"/>
      <c r="E191" s="6"/>
      <c r="F191" s="6"/>
      <c r="G191" s="512"/>
      <c r="H191" s="6"/>
      <c r="I191" s="518">
        <v>28011</v>
      </c>
      <c r="J191" s="6"/>
      <c r="K191" s="6"/>
      <c r="L191" s="518">
        <v>15529</v>
      </c>
      <c r="M191" s="6"/>
      <c r="N191" s="6"/>
      <c r="O191" s="6"/>
      <c r="P191" s="199"/>
    </row>
    <row r="192" spans="1:16" x14ac:dyDescent="0.25">
      <c r="A192" s="253" t="s">
        <v>93</v>
      </c>
      <c r="B192" s="389">
        <v>115308</v>
      </c>
      <c r="C192" s="260" t="s">
        <v>734</v>
      </c>
      <c r="D192" s="6"/>
      <c r="E192" s="66" t="s">
        <v>104</v>
      </c>
      <c r="F192" s="72"/>
      <c r="G192" s="255"/>
      <c r="H192" s="6"/>
      <c r="I192" s="518">
        <v>50711</v>
      </c>
      <c r="J192" s="6"/>
      <c r="K192" s="6"/>
      <c r="L192" s="518">
        <v>6156</v>
      </c>
      <c r="M192" s="6"/>
      <c r="N192" s="6"/>
      <c r="O192" s="6"/>
      <c r="P192" s="199"/>
    </row>
    <row r="193" spans="1:16" x14ac:dyDescent="0.25">
      <c r="A193" s="253" t="s">
        <v>92</v>
      </c>
      <c r="B193" s="606">
        <v>2671589</v>
      </c>
      <c r="C193" s="608">
        <v>2670318</v>
      </c>
      <c r="D193" s="607" t="s">
        <v>399</v>
      </c>
      <c r="E193" s="4" t="s">
        <v>100</v>
      </c>
      <c r="F193" s="207">
        <v>9386</v>
      </c>
      <c r="G193" s="149" t="s">
        <v>735</v>
      </c>
      <c r="H193" s="6"/>
      <c r="I193" s="518">
        <v>527446</v>
      </c>
      <c r="J193" s="6"/>
      <c r="K193" s="6"/>
      <c r="L193" s="518">
        <v>4500</v>
      </c>
      <c r="M193" s="6"/>
      <c r="N193" s="6"/>
      <c r="O193" s="6"/>
      <c r="P193" s="199"/>
    </row>
    <row r="194" spans="1:16" x14ac:dyDescent="0.25">
      <c r="A194" s="253" t="s">
        <v>105</v>
      </c>
      <c r="B194" s="393">
        <v>71264</v>
      </c>
      <c r="C194" s="149" t="s">
        <v>735</v>
      </c>
      <c r="D194" s="6"/>
      <c r="E194" s="6"/>
      <c r="F194" s="6"/>
      <c r="G194" s="255"/>
      <c r="H194" s="6"/>
      <c r="I194" s="519">
        <v>838599</v>
      </c>
      <c r="J194" s="6"/>
      <c r="K194" s="6"/>
      <c r="L194" s="518">
        <v>2670318</v>
      </c>
      <c r="M194" s="6"/>
      <c r="N194" s="6"/>
      <c r="O194" s="6"/>
      <c r="P194" s="199"/>
    </row>
    <row r="195" spans="1:16" x14ac:dyDescent="0.25">
      <c r="A195" s="198"/>
      <c r="B195" s="6"/>
      <c r="C195" s="169"/>
      <c r="D195" s="6"/>
      <c r="E195" s="6"/>
      <c r="F195" s="6"/>
      <c r="G195" s="259"/>
      <c r="H195" s="6"/>
      <c r="I195" s="207">
        <v>10782</v>
      </c>
      <c r="J195" s="6"/>
      <c r="K195" s="6"/>
      <c r="L195" s="518">
        <v>71264</v>
      </c>
      <c r="M195" s="6"/>
      <c r="N195" s="6"/>
      <c r="O195" s="6"/>
      <c r="P195" s="199"/>
    </row>
    <row r="196" spans="1:16" x14ac:dyDescent="0.25">
      <c r="A196" s="257" t="s">
        <v>352</v>
      </c>
      <c r="B196" s="60"/>
      <c r="C196" s="169"/>
      <c r="D196" s="6"/>
      <c r="E196" s="66" t="s">
        <v>98</v>
      </c>
      <c r="F196" s="60"/>
      <c r="G196" s="255"/>
      <c r="H196" s="6"/>
      <c r="I196" s="207"/>
      <c r="J196" s="6"/>
      <c r="K196" s="6"/>
      <c r="L196" s="518">
        <v>115308</v>
      </c>
      <c r="M196" s="6"/>
      <c r="N196" s="6"/>
      <c r="O196" s="6"/>
      <c r="P196" s="199"/>
    </row>
    <row r="197" spans="1:16" x14ac:dyDescent="0.25">
      <c r="A197" s="253" t="s">
        <v>95</v>
      </c>
      <c r="B197" s="393">
        <v>4500</v>
      </c>
      <c r="C197" s="149" t="s">
        <v>735</v>
      </c>
      <c r="D197" s="6"/>
      <c r="E197" s="4" t="s">
        <v>100</v>
      </c>
      <c r="F197" s="606">
        <v>838599</v>
      </c>
      <c r="G197" s="607" t="s">
        <v>399</v>
      </c>
      <c r="H197" s="6"/>
      <c r="I197" s="207"/>
      <c r="J197" s="6"/>
      <c r="K197" s="6"/>
      <c r="L197" s="518">
        <v>73435</v>
      </c>
      <c r="M197" s="6"/>
      <c r="N197" s="6"/>
      <c r="O197" s="6"/>
      <c r="P197" s="199"/>
    </row>
    <row r="198" spans="1:16" x14ac:dyDescent="0.25">
      <c r="A198" s="253" t="s">
        <v>93</v>
      </c>
      <c r="B198" s="389">
        <v>15529</v>
      </c>
      <c r="C198" s="260" t="s">
        <v>734</v>
      </c>
      <c r="D198" s="6"/>
      <c r="E198" s="4" t="s">
        <v>95</v>
      </c>
      <c r="F198" s="389">
        <v>93175</v>
      </c>
      <c r="G198" s="260" t="s">
        <v>734</v>
      </c>
      <c r="H198" s="6"/>
      <c r="I198" s="207"/>
      <c r="J198" s="6"/>
      <c r="K198" s="6"/>
      <c r="L198" s="518">
        <v>93175</v>
      </c>
      <c r="M198" s="6"/>
      <c r="N198" s="6"/>
      <c r="O198" s="6"/>
      <c r="P198" s="199"/>
    </row>
    <row r="199" spans="1:16" x14ac:dyDescent="0.25">
      <c r="A199" s="253" t="s">
        <v>92</v>
      </c>
      <c r="B199" s="389">
        <v>6156</v>
      </c>
      <c r="C199" s="260" t="s">
        <v>734</v>
      </c>
      <c r="D199" s="6"/>
      <c r="E199" s="4" t="s">
        <v>612</v>
      </c>
      <c r="F199" s="389">
        <v>10782</v>
      </c>
      <c r="G199" s="260" t="s">
        <v>734</v>
      </c>
      <c r="H199" s="6"/>
      <c r="I199" s="207"/>
      <c r="J199" s="6"/>
      <c r="K199" s="6"/>
      <c r="L199" s="518">
        <v>375695</v>
      </c>
      <c r="M199" s="6"/>
      <c r="N199" s="6"/>
      <c r="O199" s="6"/>
      <c r="P199" s="199"/>
    </row>
    <row r="200" spans="1:16" x14ac:dyDescent="0.25">
      <c r="A200" s="198"/>
      <c r="B200" s="6"/>
      <c r="C200" s="149"/>
      <c r="D200" s="55"/>
      <c r="E200" s="6"/>
      <c r="F200" s="6"/>
      <c r="G200" s="260"/>
      <c r="H200" s="6"/>
      <c r="I200" s="207"/>
      <c r="J200" s="6"/>
      <c r="K200" s="6"/>
      <c r="L200" s="518">
        <v>10782</v>
      </c>
      <c r="M200" s="6"/>
      <c r="N200" s="6"/>
      <c r="O200" s="6"/>
      <c r="P200" s="199"/>
    </row>
    <row r="201" spans="1:16" x14ac:dyDescent="0.25">
      <c r="A201" s="198"/>
      <c r="B201" s="6"/>
      <c r="C201" s="149"/>
      <c r="D201" s="6"/>
      <c r="E201" s="149"/>
      <c r="F201" s="230"/>
      <c r="G201" s="260"/>
      <c r="H201" s="6"/>
      <c r="I201" s="207"/>
      <c r="J201" s="6"/>
      <c r="K201" s="6"/>
      <c r="L201" s="207"/>
      <c r="M201" s="6"/>
      <c r="N201" s="6"/>
      <c r="O201" s="6"/>
      <c r="P201" s="199"/>
    </row>
    <row r="202" spans="1:16" x14ac:dyDescent="0.25">
      <c r="A202" s="257" t="s">
        <v>106</v>
      </c>
      <c r="B202" s="72"/>
      <c r="C202" s="169"/>
      <c r="D202" s="6"/>
      <c r="E202" s="149"/>
      <c r="F202" s="230"/>
      <c r="G202" s="260"/>
      <c r="H202" s="149"/>
      <c r="I202" s="207"/>
      <c r="J202" s="6"/>
      <c r="K202" s="149"/>
      <c r="L202" s="207"/>
      <c r="M202" s="6"/>
      <c r="N202" s="6"/>
      <c r="O202" s="6"/>
      <c r="P202" s="199"/>
    </row>
    <row r="203" spans="1:16" x14ac:dyDescent="0.25">
      <c r="A203" s="253" t="s">
        <v>100</v>
      </c>
      <c r="B203" s="606">
        <v>375967</v>
      </c>
      <c r="C203" s="608">
        <v>375695</v>
      </c>
      <c r="D203" s="607" t="s">
        <v>399</v>
      </c>
      <c r="E203" s="149"/>
      <c r="F203" s="230"/>
      <c r="G203" s="260"/>
      <c r="H203" s="149"/>
      <c r="I203" s="207"/>
      <c r="J203" s="6"/>
      <c r="K203" s="149"/>
      <c r="L203" s="207"/>
      <c r="M203" s="6"/>
      <c r="N203" s="6"/>
      <c r="O203" s="6"/>
      <c r="P203" s="199"/>
    </row>
    <row r="204" spans="1:16" x14ac:dyDescent="0.25">
      <c r="A204" s="253" t="s">
        <v>95</v>
      </c>
      <c r="B204" s="207">
        <v>22355</v>
      </c>
      <c r="C204" s="149" t="s">
        <v>735</v>
      </c>
      <c r="D204" s="6"/>
      <c r="E204" s="149"/>
      <c r="F204" s="149"/>
      <c r="G204" s="149"/>
      <c r="H204" s="149"/>
      <c r="I204" s="207"/>
      <c r="J204" s="6"/>
      <c r="K204" s="149"/>
      <c r="L204" s="207"/>
      <c r="M204" s="6"/>
      <c r="N204" s="6"/>
      <c r="O204" s="6"/>
      <c r="P204" s="199"/>
    </row>
    <row r="205" spans="1:16" x14ac:dyDescent="0.25">
      <c r="A205" s="198"/>
      <c r="B205" s="6"/>
      <c r="C205" s="149"/>
      <c r="D205" s="6"/>
      <c r="E205" s="6"/>
      <c r="F205" s="6"/>
      <c r="G205" s="149"/>
      <c r="H205" s="6"/>
      <c r="I205" s="268"/>
      <c r="J205" s="6"/>
      <c r="K205" s="6"/>
      <c r="L205" s="268"/>
      <c r="M205" s="6"/>
      <c r="N205" s="6"/>
      <c r="O205" s="6"/>
      <c r="P205" s="199"/>
    </row>
    <row r="206" spans="1:16" x14ac:dyDescent="0.25">
      <c r="A206" s="198"/>
      <c r="B206" s="6"/>
      <c r="C206" s="149"/>
      <c r="D206" s="6"/>
      <c r="E206" s="66" t="s">
        <v>410</v>
      </c>
      <c r="F206" s="60"/>
      <c r="G206" s="149"/>
      <c r="H206" s="78" t="s">
        <v>108</v>
      </c>
      <c r="I206" s="79">
        <f>SUM(I179:I205)</f>
        <v>4724054</v>
      </c>
      <c r="J206" s="6"/>
      <c r="K206" s="78" t="s">
        <v>108</v>
      </c>
      <c r="L206" s="79">
        <f>SUM(L179:L205)</f>
        <v>4091110</v>
      </c>
      <c r="M206" s="6"/>
      <c r="N206" s="6"/>
      <c r="O206" s="6"/>
      <c r="P206" s="199"/>
    </row>
    <row r="207" spans="1:16" x14ac:dyDescent="0.25">
      <c r="A207" s="252" t="s">
        <v>109</v>
      </c>
      <c r="B207" s="60"/>
      <c r="C207" s="149"/>
      <c r="D207" s="6"/>
      <c r="E207" s="4" t="s">
        <v>411</v>
      </c>
      <c r="F207" s="389">
        <v>3939</v>
      </c>
      <c r="G207" s="260" t="s">
        <v>734</v>
      </c>
      <c r="H207" s="149"/>
      <c r="I207" s="230"/>
      <c r="J207" s="6"/>
      <c r="K207" s="6"/>
      <c r="L207" s="6"/>
      <c r="M207" s="6"/>
      <c r="N207" s="6"/>
      <c r="O207" s="6"/>
      <c r="P207" s="199"/>
    </row>
    <row r="208" spans="1:16" x14ac:dyDescent="0.25">
      <c r="A208" s="253" t="s">
        <v>100</v>
      </c>
      <c r="B208" s="271" t="s">
        <v>351</v>
      </c>
      <c r="C208" s="149"/>
      <c r="D208" s="6"/>
      <c r="E208" s="4" t="s">
        <v>93</v>
      </c>
      <c r="F208" s="389">
        <v>291</v>
      </c>
      <c r="G208" s="260" t="s">
        <v>734</v>
      </c>
      <c r="H208" s="6"/>
      <c r="I208" s="6"/>
      <c r="J208" s="6"/>
      <c r="K208" s="6"/>
      <c r="L208" s="6"/>
      <c r="M208" s="6"/>
      <c r="N208" s="6"/>
      <c r="O208" s="6"/>
      <c r="P208" s="199"/>
    </row>
    <row r="209" spans="1:16" x14ac:dyDescent="0.25">
      <c r="A209" s="253" t="s">
        <v>93</v>
      </c>
      <c r="B209" s="263" t="s">
        <v>351</v>
      </c>
      <c r="C209" s="149"/>
      <c r="D209" s="6"/>
      <c r="E209" s="4" t="s">
        <v>95</v>
      </c>
      <c r="F209" s="263" t="s">
        <v>351</v>
      </c>
      <c r="G209" s="149"/>
      <c r="H209" s="3" t="s">
        <v>611</v>
      </c>
      <c r="I209" s="3"/>
      <c r="J209" s="6"/>
      <c r="K209" s="516" t="s">
        <v>606</v>
      </c>
      <c r="L209" s="3"/>
      <c r="M209" s="517"/>
      <c r="N209" s="6"/>
      <c r="O209" s="6"/>
      <c r="P209" s="199"/>
    </row>
    <row r="210" spans="1:16" x14ac:dyDescent="0.25">
      <c r="A210" s="253" t="s">
        <v>111</v>
      </c>
      <c r="B210" s="606">
        <v>527446</v>
      </c>
      <c r="C210" s="609" t="s">
        <v>607</v>
      </c>
      <c r="D210" s="607" t="s">
        <v>399</v>
      </c>
      <c r="E210" s="4"/>
      <c r="F210" s="207"/>
      <c r="G210" s="6"/>
      <c r="H210" s="515">
        <f>115308+71264+2671589+375967+15529+6156+292+3939+3939+292+3939+291+28011+50711+527446+838599+10782</f>
        <v>4724054</v>
      </c>
      <c r="I210" s="3" t="s">
        <v>610</v>
      </c>
      <c r="J210" s="6"/>
      <c r="K210" s="515">
        <f>28011+50711+3939+291+527093+15529+6156+375695+10782</f>
        <v>1018207</v>
      </c>
      <c r="L210" s="3" t="s">
        <v>608</v>
      </c>
      <c r="M210" s="517"/>
      <c r="N210" s="6"/>
      <c r="O210" s="6"/>
      <c r="P210" s="199"/>
    </row>
    <row r="211" spans="1:16" x14ac:dyDescent="0.25">
      <c r="A211" s="198"/>
      <c r="B211" s="6"/>
      <c r="C211" s="6"/>
      <c r="D211" s="6"/>
      <c r="E211" s="6"/>
      <c r="F211" s="6"/>
      <c r="G211" s="230"/>
      <c r="H211" s="6"/>
      <c r="I211" s="6"/>
      <c r="J211" s="6"/>
      <c r="K211" s="515">
        <f>115308+71264+2670318+292+3939+292+3939</f>
        <v>2865352</v>
      </c>
      <c r="L211" s="3" t="s">
        <v>609</v>
      </c>
      <c r="M211" s="517"/>
      <c r="N211" s="6"/>
      <c r="O211" s="6"/>
      <c r="P211" s="199"/>
    </row>
    <row r="212" spans="1:16" x14ac:dyDescent="0.25">
      <c r="A212" s="198"/>
      <c r="B212" s="6"/>
      <c r="C212" s="6"/>
      <c r="D212" s="6"/>
      <c r="E212" s="6"/>
      <c r="F212" s="6"/>
      <c r="G212" s="6"/>
      <c r="H212" s="6">
        <f>10782+375967+28011+50711+3939+291+527446+15529+6156+115308+838599+292+3939+3939+292+2671589+71264</f>
        <v>4724054</v>
      </c>
      <c r="I212" s="6"/>
      <c r="J212" s="6"/>
      <c r="K212" s="515">
        <f>4700+9386+22355+4500+73435+93175</f>
        <v>207551</v>
      </c>
      <c r="L212" s="3" t="s">
        <v>610</v>
      </c>
      <c r="M212" s="517"/>
      <c r="N212" s="6"/>
      <c r="O212" s="6"/>
      <c r="P212" s="199"/>
    </row>
    <row r="213" spans="1:16" x14ac:dyDescent="0.25">
      <c r="A213" s="198"/>
      <c r="B213" s="6"/>
      <c r="C213" s="149"/>
      <c r="D213" s="6"/>
      <c r="E213" s="6"/>
      <c r="F213" s="6"/>
      <c r="G213" s="6"/>
      <c r="H213" s="6"/>
      <c r="I213" s="6"/>
      <c r="J213" s="6"/>
      <c r="K213" s="124" t="s">
        <v>85</v>
      </c>
      <c r="L213" s="515">
        <f>K210+K211+K212</f>
        <v>4091110</v>
      </c>
      <c r="M213" s="517"/>
      <c r="N213" s="6"/>
      <c r="O213" s="6"/>
      <c r="P213" s="199"/>
    </row>
    <row r="214" spans="1:16" ht="15.75" thickBot="1" x14ac:dyDescent="0.3">
      <c r="A214" s="198"/>
      <c r="B214" s="6"/>
      <c r="C214" s="149"/>
      <c r="D214" s="186">
        <f>B193+F197+B20</f>
        <v>3510188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99"/>
    </row>
    <row r="215" spans="1:16" x14ac:dyDescent="0.25">
      <c r="A215" s="198"/>
      <c r="B215" s="6"/>
      <c r="C215" s="149"/>
      <c r="D215" s="186">
        <f>B193+B203+B210+F197</f>
        <v>4413601</v>
      </c>
      <c r="E215" s="6"/>
      <c r="F215" s="6"/>
      <c r="G215" s="6"/>
      <c r="H215" s="527">
        <f>F187+B191+B197+F198+B204+F193</f>
        <v>207551</v>
      </c>
      <c r="I215" s="520" t="s">
        <v>613</v>
      </c>
      <c r="J215" s="520"/>
      <c r="K215" s="520"/>
      <c r="L215" s="521"/>
      <c r="M215" s="6"/>
      <c r="N215" s="6"/>
      <c r="O215" s="6"/>
      <c r="P215" s="199"/>
    </row>
    <row r="216" spans="1:16" x14ac:dyDescent="0.25">
      <c r="A216" s="198"/>
      <c r="B216" s="6"/>
      <c r="C216" s="149"/>
      <c r="D216" s="186">
        <f>B193+B203+B210+F197</f>
        <v>4413601</v>
      </c>
      <c r="E216" s="6"/>
      <c r="F216" s="6"/>
      <c r="G216" s="6"/>
      <c r="H216" s="528">
        <f>L206-H215</f>
        <v>3883559</v>
      </c>
      <c r="I216" s="522" t="s">
        <v>614</v>
      </c>
      <c r="J216" s="522"/>
      <c r="K216" s="522"/>
      <c r="L216" s="523"/>
      <c r="M216" s="6"/>
      <c r="N216" s="6"/>
      <c r="O216" s="6"/>
      <c r="P216" s="199"/>
    </row>
    <row r="217" spans="1:16" x14ac:dyDescent="0.25">
      <c r="A217" s="198"/>
      <c r="B217" s="540">
        <f>B218-B219</f>
        <v>10782</v>
      </c>
      <c r="C217" s="149" t="s">
        <v>623</v>
      </c>
      <c r="D217" s="6"/>
      <c r="E217" s="6"/>
      <c r="F217" s="6"/>
      <c r="G217" s="6"/>
      <c r="H217" s="528">
        <f>H216+I194</f>
        <v>4722158</v>
      </c>
      <c r="I217" s="522" t="s">
        <v>615</v>
      </c>
      <c r="J217" s="522"/>
      <c r="K217" s="522"/>
      <c r="L217" s="523"/>
      <c r="M217" s="6"/>
      <c r="N217" s="6"/>
      <c r="O217" s="6"/>
      <c r="P217" s="199"/>
    </row>
    <row r="218" spans="1:16" ht="15.75" thickBot="1" x14ac:dyDescent="0.3">
      <c r="A218" s="198"/>
      <c r="B218" s="6">
        <f>10782+1008050</f>
        <v>1018832</v>
      </c>
      <c r="C218" s="149" t="s">
        <v>624</v>
      </c>
      <c r="D218" s="6"/>
      <c r="E218" s="6"/>
      <c r="F218" s="6"/>
      <c r="G218" s="6"/>
      <c r="H218" s="529">
        <f>H217-I206</f>
        <v>-1896</v>
      </c>
      <c r="I218" s="524" t="s">
        <v>616</v>
      </c>
      <c r="J218" s="525"/>
      <c r="K218" s="525"/>
      <c r="L218" s="526"/>
      <c r="M218" s="6"/>
      <c r="N218" s="6"/>
      <c r="O218" s="6"/>
      <c r="P218" s="199"/>
    </row>
    <row r="219" spans="1:16" x14ac:dyDescent="0.25">
      <c r="A219" s="198"/>
      <c r="B219" s="540">
        <f>375967+28011+50711+3939+291+527446+15529+6156</f>
        <v>1008050</v>
      </c>
      <c r="C219" s="149" t="s">
        <v>622</v>
      </c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99"/>
    </row>
    <row r="220" spans="1:16" ht="15.75" thickBot="1" x14ac:dyDescent="0.3">
      <c r="A220" s="198"/>
      <c r="B220" s="6"/>
      <c r="C220" s="149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99"/>
    </row>
    <row r="221" spans="1:16" ht="19.5" thickBot="1" x14ac:dyDescent="0.35">
      <c r="A221" s="198"/>
      <c r="B221" s="6"/>
      <c r="C221" s="149"/>
      <c r="D221" s="6"/>
      <c r="E221" s="6"/>
      <c r="F221" s="6"/>
      <c r="G221" s="594" t="s">
        <v>715</v>
      </c>
      <c r="H221" s="595">
        <f>H210+K212</f>
        <v>4931605</v>
      </c>
      <c r="I221" s="596"/>
      <c r="J221" s="596"/>
      <c r="K221" s="596"/>
      <c r="L221" s="596"/>
      <c r="M221" s="596"/>
      <c r="N221" s="6"/>
      <c r="O221" s="6"/>
      <c r="P221" s="199"/>
    </row>
    <row r="222" spans="1:16" x14ac:dyDescent="0.25">
      <c r="A222" s="198"/>
      <c r="B222" s="6"/>
      <c r="C222" s="149"/>
      <c r="D222" s="6"/>
      <c r="E222" s="6"/>
      <c r="F222" s="6"/>
      <c r="G222" s="593" t="s">
        <v>722</v>
      </c>
      <c r="H222" s="596"/>
      <c r="I222" s="596"/>
      <c r="J222" s="596"/>
      <c r="K222" s="596"/>
      <c r="L222" s="596"/>
      <c r="M222" s="596"/>
      <c r="N222" s="6"/>
      <c r="O222" s="6"/>
      <c r="P222" s="199"/>
    </row>
    <row r="223" spans="1:16" x14ac:dyDescent="0.25">
      <c r="A223" s="198"/>
      <c r="B223" s="540">
        <f>K211+B219</f>
        <v>3873402</v>
      </c>
      <c r="C223" s="149"/>
      <c r="D223" s="540">
        <f>10782+375967+28011+50711+3939+291+527446+15529+6156+115308+838599+292+3939+3939+292+2671589+71264</f>
        <v>4724054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99"/>
    </row>
    <row r="224" spans="1:16" ht="15.75" thickBot="1" x14ac:dyDescent="0.3">
      <c r="A224" s="205"/>
      <c r="B224" s="42"/>
      <c r="C224" s="513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206"/>
    </row>
    <row r="225" spans="1:16" x14ac:dyDescent="0.25">
      <c r="A225" s="6"/>
      <c r="B225" s="6"/>
      <c r="C225" s="149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x14ac:dyDescent="0.25">
      <c r="A226" s="6"/>
      <c r="B226" s="6"/>
      <c r="C226" s="149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x14ac:dyDescent="0.25">
      <c r="A227" s="6"/>
      <c r="B227" s="6"/>
      <c r="C227" s="149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x14ac:dyDescent="0.25">
      <c r="A228" s="6"/>
      <c r="B228" s="6"/>
      <c r="C228" s="149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x14ac:dyDescent="0.25">
      <c r="A229" s="6"/>
      <c r="B229" s="6"/>
      <c r="C229" s="149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x14ac:dyDescent="0.25"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x14ac:dyDescent="0.25"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x14ac:dyDescent="0.25"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5.75" thickBot="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x14ac:dyDescent="0.25">
      <c r="A234" s="195"/>
      <c r="B234" s="196"/>
      <c r="C234" s="390"/>
      <c r="D234" s="196"/>
      <c r="E234" s="196"/>
      <c r="F234" s="196"/>
      <c r="G234" s="196"/>
      <c r="H234" s="196"/>
      <c r="I234" s="196"/>
      <c r="J234" s="196"/>
      <c r="K234" s="196"/>
      <c r="L234" s="196"/>
      <c r="M234" s="197"/>
      <c r="N234" s="6"/>
      <c r="O234" s="6"/>
      <c r="P234" s="6"/>
    </row>
    <row r="235" spans="1:16" ht="21" x14ac:dyDescent="0.35">
      <c r="A235" s="198"/>
      <c r="B235" s="6"/>
      <c r="C235" s="149"/>
      <c r="D235" s="6"/>
      <c r="E235" s="6"/>
      <c r="F235" s="6"/>
      <c r="G235" s="514" t="s">
        <v>522</v>
      </c>
      <c r="H235" s="532"/>
      <c r="I235" s="538" t="s">
        <v>848</v>
      </c>
      <c r="J235" s="532"/>
      <c r="K235" s="532"/>
      <c r="L235" s="532"/>
      <c r="M235" s="701"/>
    </row>
    <row r="236" spans="1:16" ht="15.75" x14ac:dyDescent="0.25">
      <c r="A236" s="198"/>
      <c r="B236" s="6"/>
      <c r="C236" s="6"/>
      <c r="D236" s="6"/>
      <c r="E236" s="6"/>
      <c r="F236" s="6"/>
      <c r="G236" s="6"/>
      <c r="H236" s="532"/>
      <c r="I236" s="702" t="s">
        <v>400</v>
      </c>
      <c r="J236" s="532"/>
      <c r="K236" s="532"/>
      <c r="L236" s="538" t="s">
        <v>350</v>
      </c>
      <c r="M236" s="701"/>
    </row>
    <row r="237" spans="1:16" ht="15.75" x14ac:dyDescent="0.25">
      <c r="A237" s="251"/>
      <c r="B237" s="693" t="s">
        <v>844</v>
      </c>
      <c r="C237" s="255" t="s">
        <v>845</v>
      </c>
      <c r="D237" s="149"/>
      <c r="E237" s="55"/>
      <c r="F237" s="55"/>
      <c r="G237" s="6"/>
      <c r="H237" s="532"/>
      <c r="I237" s="732">
        <f>C239</f>
        <v>4705</v>
      </c>
      <c r="J237" s="532"/>
      <c r="K237" s="532"/>
      <c r="L237" s="703">
        <f>B239</f>
        <v>4705</v>
      </c>
      <c r="M237" s="704" t="s">
        <v>849</v>
      </c>
    </row>
    <row r="238" spans="1:16" ht="15.75" x14ac:dyDescent="0.25">
      <c r="A238" s="252" t="s">
        <v>91</v>
      </c>
      <c r="B238" s="60"/>
      <c r="C238" s="695"/>
      <c r="D238" s="149"/>
      <c r="E238" s="55"/>
      <c r="F238" s="58"/>
      <c r="G238" s="6"/>
      <c r="H238" s="532"/>
      <c r="I238" s="732">
        <f>C240</f>
        <v>292</v>
      </c>
      <c r="J238" s="532"/>
      <c r="K238" s="532"/>
      <c r="L238" s="703">
        <f>B240</f>
        <v>292</v>
      </c>
      <c r="M238" s="704" t="s">
        <v>849</v>
      </c>
    </row>
    <row r="239" spans="1:16" ht="15.75" x14ac:dyDescent="0.25">
      <c r="A239" s="253" t="s">
        <v>92</v>
      </c>
      <c r="B239" s="207">
        <v>4705</v>
      </c>
      <c r="C239" s="754">
        <v>4705</v>
      </c>
      <c r="D239" s="149"/>
      <c r="E239" s="6"/>
      <c r="F239" s="6"/>
      <c r="G239" s="6"/>
      <c r="H239" s="532"/>
      <c r="I239" s="732">
        <f>C244</f>
        <v>4705</v>
      </c>
      <c r="J239" s="532"/>
      <c r="K239" s="532"/>
      <c r="L239" s="705">
        <f>B241</f>
        <v>0</v>
      </c>
      <c r="M239" s="701"/>
    </row>
    <row r="240" spans="1:16" ht="15.75" x14ac:dyDescent="0.25">
      <c r="A240" s="253" t="s">
        <v>93</v>
      </c>
      <c r="B240" s="207">
        <v>292</v>
      </c>
      <c r="C240" s="754">
        <v>292</v>
      </c>
      <c r="D240" s="149"/>
      <c r="E240" s="6"/>
      <c r="F240" s="6"/>
      <c r="G240" s="6"/>
      <c r="H240" s="532"/>
      <c r="I240" s="732">
        <f>C245</f>
        <v>292</v>
      </c>
      <c r="J240" s="532"/>
      <c r="K240" s="532"/>
      <c r="L240" s="703">
        <f>B244</f>
        <v>4705</v>
      </c>
      <c r="M240" s="704" t="s">
        <v>849</v>
      </c>
    </row>
    <row r="241" spans="1:14" ht="15.75" x14ac:dyDescent="0.25">
      <c r="A241" s="254" t="s">
        <v>95</v>
      </c>
      <c r="B241" s="262">
        <v>0</v>
      </c>
      <c r="C241" s="695"/>
      <c r="D241" s="149"/>
      <c r="E241" s="6"/>
      <c r="F241" s="6"/>
      <c r="G241" s="255"/>
      <c r="H241" s="532"/>
      <c r="I241" s="732">
        <f>C250</f>
        <v>152756</v>
      </c>
      <c r="J241" s="532"/>
      <c r="K241" s="532"/>
      <c r="L241" s="706">
        <f>B245</f>
        <v>292</v>
      </c>
      <c r="M241" s="704" t="s">
        <v>849</v>
      </c>
    </row>
    <row r="242" spans="1:14" ht="15.75" x14ac:dyDescent="0.25">
      <c r="A242" s="256"/>
      <c r="B242" s="65"/>
      <c r="C242" s="695"/>
      <c r="D242" s="149"/>
      <c r="E242" s="6"/>
      <c r="F242" s="694" t="s">
        <v>844</v>
      </c>
      <c r="G242" s="255" t="s">
        <v>845</v>
      </c>
      <c r="H242" s="532"/>
      <c r="I242" s="732">
        <f>C251</f>
        <v>4495061</v>
      </c>
      <c r="J242" s="532"/>
      <c r="K242" s="532"/>
      <c r="L242" s="705">
        <f>B246</f>
        <v>0</v>
      </c>
      <c r="M242" s="701"/>
    </row>
    <row r="243" spans="1:14" ht="15.75" x14ac:dyDescent="0.25">
      <c r="A243" s="257" t="s">
        <v>96</v>
      </c>
      <c r="B243" s="60" t="s">
        <v>97</v>
      </c>
      <c r="C243" s="697"/>
      <c r="D243" s="149"/>
      <c r="E243" s="75" t="s">
        <v>107</v>
      </c>
      <c r="F243" s="75"/>
      <c r="G243" s="698"/>
      <c r="H243" s="532"/>
      <c r="I243" s="732">
        <f>C252</f>
        <v>96310</v>
      </c>
      <c r="J243" s="532"/>
      <c r="K243" s="532"/>
      <c r="L243" s="707">
        <f>B249</f>
        <v>152094</v>
      </c>
      <c r="M243" s="708" t="s">
        <v>848</v>
      </c>
    </row>
    <row r="244" spans="1:14" ht="15.75" x14ac:dyDescent="0.25">
      <c r="A244" s="253" t="s">
        <v>92</v>
      </c>
      <c r="B244" s="207">
        <v>4705</v>
      </c>
      <c r="C244" s="754">
        <v>4705</v>
      </c>
      <c r="D244" s="149"/>
      <c r="E244" s="4" t="s">
        <v>100</v>
      </c>
      <c r="F244" s="25">
        <v>26527</v>
      </c>
      <c r="G244" s="696">
        <v>26527</v>
      </c>
      <c r="H244" s="532"/>
      <c r="I244" s="732">
        <f>C259</f>
        <v>23542</v>
      </c>
      <c r="J244" s="532"/>
      <c r="K244" s="532"/>
      <c r="L244" s="709">
        <f>B250</f>
        <v>152756</v>
      </c>
      <c r="M244" s="704" t="s">
        <v>849</v>
      </c>
    </row>
    <row r="245" spans="1:14" ht="15.75" x14ac:dyDescent="0.25">
      <c r="A245" s="253" t="s">
        <v>93</v>
      </c>
      <c r="B245" s="207">
        <v>292</v>
      </c>
      <c r="C245" s="754">
        <v>292</v>
      </c>
      <c r="D245" s="149"/>
      <c r="E245" s="4" t="s">
        <v>95</v>
      </c>
      <c r="F245" s="763">
        <v>14500</v>
      </c>
      <c r="G245" s="695"/>
      <c r="H245" s="532"/>
      <c r="I245" s="732">
        <f>C260</f>
        <v>11268</v>
      </c>
      <c r="J245" s="532"/>
      <c r="K245" s="710"/>
      <c r="L245" s="709">
        <f>B251</f>
        <v>4495061</v>
      </c>
      <c r="M245" s="704" t="s">
        <v>849</v>
      </c>
    </row>
    <row r="246" spans="1:14" ht="15.75" x14ac:dyDescent="0.25">
      <c r="A246" s="258" t="s">
        <v>95</v>
      </c>
      <c r="B246" s="263">
        <v>0</v>
      </c>
      <c r="C246" s="695"/>
      <c r="D246" s="149"/>
      <c r="E246" s="4" t="s">
        <v>93</v>
      </c>
      <c r="F246" s="25">
        <v>46099</v>
      </c>
      <c r="G246" s="696">
        <v>46099</v>
      </c>
      <c r="H246" s="532"/>
      <c r="I246" s="732">
        <f>C264</f>
        <v>233765</v>
      </c>
      <c r="J246" s="710"/>
      <c r="K246" s="532"/>
      <c r="L246" s="703">
        <f>B252</f>
        <v>96310</v>
      </c>
      <c r="M246" s="704" t="s">
        <v>849</v>
      </c>
    </row>
    <row r="247" spans="1:14" ht="15.75" x14ac:dyDescent="0.25">
      <c r="A247" s="198"/>
      <c r="B247" s="6"/>
      <c r="C247" s="695"/>
      <c r="D247" s="149"/>
      <c r="E247" s="6"/>
      <c r="F247" s="6"/>
      <c r="G247" s="698"/>
      <c r="H247" s="532"/>
      <c r="I247" s="733">
        <f>C265</f>
        <v>0</v>
      </c>
      <c r="J247" s="532"/>
      <c r="K247" s="532"/>
      <c r="L247" s="712">
        <f>B258</f>
        <v>16000</v>
      </c>
      <c r="M247" s="708" t="s">
        <v>848</v>
      </c>
    </row>
    <row r="248" spans="1:14" ht="15.75" x14ac:dyDescent="0.25">
      <c r="A248" s="257" t="s">
        <v>103</v>
      </c>
      <c r="B248" s="60"/>
      <c r="C248" s="695"/>
      <c r="D248" s="169"/>
      <c r="E248" s="6"/>
      <c r="F248" s="55"/>
      <c r="G248" s="698"/>
      <c r="H248" s="532"/>
      <c r="I248" s="733">
        <f>C269</f>
        <v>0</v>
      </c>
      <c r="J248" s="532"/>
      <c r="K248" s="532"/>
      <c r="L248" s="713">
        <f>B259</f>
        <v>23542</v>
      </c>
      <c r="M248" s="714" t="s">
        <v>847</v>
      </c>
    </row>
    <row r="249" spans="1:14" ht="15.75" x14ac:dyDescent="0.25">
      <c r="A249" s="253" t="s">
        <v>95</v>
      </c>
      <c r="B249" s="764">
        <v>152094</v>
      </c>
      <c r="C249" s="695"/>
      <c r="D249" s="149"/>
      <c r="E249" s="6"/>
      <c r="F249" s="6"/>
      <c r="G249" s="698"/>
      <c r="H249" s="532"/>
      <c r="I249" s="733">
        <f>C270</f>
        <v>0</v>
      </c>
      <c r="J249" s="532"/>
      <c r="K249" s="532"/>
      <c r="L249" s="713">
        <f>B260</f>
        <v>11268</v>
      </c>
      <c r="M249" s="714" t="s">
        <v>847</v>
      </c>
    </row>
    <row r="250" spans="1:14" ht="15.75" x14ac:dyDescent="0.25">
      <c r="A250" s="253" t="s">
        <v>93</v>
      </c>
      <c r="B250" s="764">
        <v>152756</v>
      </c>
      <c r="C250" s="696">
        <v>152756</v>
      </c>
      <c r="D250" s="149"/>
      <c r="E250" s="66" t="s">
        <v>104</v>
      </c>
      <c r="F250" s="72"/>
      <c r="G250" s="698"/>
      <c r="H250" s="532"/>
      <c r="I250" s="732">
        <f>C271</f>
        <v>302307</v>
      </c>
      <c r="J250" s="710"/>
      <c r="K250" s="532"/>
      <c r="L250" s="715">
        <f>B264</f>
        <v>233765</v>
      </c>
      <c r="M250" s="714" t="s">
        <v>847</v>
      </c>
    </row>
    <row r="251" spans="1:14" ht="15.75" x14ac:dyDescent="0.25">
      <c r="A251" s="253" t="s">
        <v>92</v>
      </c>
      <c r="B251" s="764">
        <v>4495061</v>
      </c>
      <c r="C251" s="696">
        <v>4495061</v>
      </c>
      <c r="D251" s="690"/>
      <c r="E251" s="4" t="s">
        <v>100</v>
      </c>
      <c r="F251" s="25">
        <v>9386</v>
      </c>
      <c r="G251" s="695"/>
      <c r="H251" s="532"/>
      <c r="I251" s="732">
        <f>G244</f>
        <v>26527</v>
      </c>
      <c r="J251" s="532"/>
      <c r="K251" s="532"/>
      <c r="L251" s="716">
        <f>B265</f>
        <v>30414</v>
      </c>
      <c r="M251" s="708" t="s">
        <v>848</v>
      </c>
    </row>
    <row r="252" spans="1:14" ht="15.75" x14ac:dyDescent="0.25">
      <c r="A252" s="253" t="s">
        <v>105</v>
      </c>
      <c r="B252" s="763">
        <v>96310</v>
      </c>
      <c r="C252" s="696">
        <v>96310</v>
      </c>
      <c r="D252" s="149"/>
      <c r="E252" s="6"/>
      <c r="F252" s="6"/>
      <c r="G252" s="698"/>
      <c r="H252" s="532"/>
      <c r="I252" s="732">
        <f>G246</f>
        <v>46099</v>
      </c>
      <c r="J252" s="532"/>
      <c r="K252" s="532"/>
      <c r="L252" s="717">
        <f>B271</f>
        <v>302907</v>
      </c>
      <c r="M252" s="714" t="s">
        <v>847</v>
      </c>
    </row>
    <row r="253" spans="1:14" ht="15.75" x14ac:dyDescent="0.25">
      <c r="A253" s="253" t="s">
        <v>859</v>
      </c>
      <c r="B253" s="729">
        <v>23149</v>
      </c>
      <c r="C253" s="754">
        <v>23149</v>
      </c>
      <c r="D253" s="149"/>
      <c r="E253" s="6"/>
      <c r="F253" s="6"/>
      <c r="G253" s="699"/>
      <c r="H253" s="532"/>
      <c r="I253" s="732">
        <f>G255</f>
        <v>519544</v>
      </c>
      <c r="J253" s="710"/>
      <c r="K253" s="532"/>
      <c r="L253" s="717">
        <f>F244</f>
        <v>26527</v>
      </c>
      <c r="M253" s="714" t="s">
        <v>847</v>
      </c>
    </row>
    <row r="254" spans="1:14" ht="16.5" thickBot="1" x14ac:dyDescent="0.3">
      <c r="A254" s="4" t="s">
        <v>860</v>
      </c>
      <c r="B254" s="25">
        <v>245604</v>
      </c>
      <c r="C254" s="695"/>
      <c r="D254" s="149"/>
      <c r="E254" s="793" t="s">
        <v>98</v>
      </c>
      <c r="F254" s="794"/>
      <c r="G254" s="698"/>
      <c r="H254" s="532"/>
      <c r="I254" s="732">
        <f>G257</f>
        <v>10734</v>
      </c>
      <c r="J254" s="532"/>
      <c r="K254" s="532"/>
      <c r="L254" s="707">
        <f>F245</f>
        <v>14500</v>
      </c>
      <c r="M254" s="708" t="s">
        <v>848</v>
      </c>
    </row>
    <row r="255" spans="1:14" ht="16.5" thickBot="1" x14ac:dyDescent="0.3">
      <c r="D255" s="796" t="s">
        <v>923</v>
      </c>
      <c r="E255" s="797" t="s">
        <v>100</v>
      </c>
      <c r="F255" s="798">
        <v>519544</v>
      </c>
      <c r="G255" s="696">
        <v>519544</v>
      </c>
      <c r="H255" s="718"/>
      <c r="I255" s="732">
        <f>G265</f>
        <v>4705</v>
      </c>
      <c r="J255" s="710"/>
      <c r="K255" s="532"/>
      <c r="L255" s="713">
        <f>F246</f>
        <v>46099</v>
      </c>
      <c r="M255" s="714" t="s">
        <v>847</v>
      </c>
      <c r="N255" s="232"/>
    </row>
    <row r="256" spans="1:14" ht="15.75" x14ac:dyDescent="0.25">
      <c r="D256" s="149"/>
      <c r="E256" s="795" t="s">
        <v>95</v>
      </c>
      <c r="F256" s="790">
        <v>74709</v>
      </c>
      <c r="G256" s="700"/>
      <c r="H256" s="532"/>
      <c r="I256" s="734">
        <f>G266</f>
        <v>291</v>
      </c>
      <c r="J256" s="532"/>
      <c r="K256" s="532"/>
      <c r="L256" s="707">
        <f>F251</f>
        <v>9386</v>
      </c>
      <c r="M256" s="708" t="s">
        <v>848</v>
      </c>
    </row>
    <row r="257" spans="1:16" ht="15.75" x14ac:dyDescent="0.25">
      <c r="A257" s="257" t="s">
        <v>352</v>
      </c>
      <c r="B257" s="60"/>
      <c r="C257" s="695"/>
      <c r="D257" s="149"/>
      <c r="E257" s="4" t="s">
        <v>612</v>
      </c>
      <c r="F257" s="691">
        <v>10734</v>
      </c>
      <c r="G257" s="754">
        <v>10734</v>
      </c>
      <c r="H257" s="534"/>
      <c r="I257" s="732">
        <f>C253</f>
        <v>23149</v>
      </c>
      <c r="J257" s="532"/>
      <c r="K257" s="532"/>
      <c r="L257" s="713">
        <f>F255</f>
        <v>519544</v>
      </c>
      <c r="M257" s="714" t="s">
        <v>847</v>
      </c>
    </row>
    <row r="258" spans="1:16" ht="15.75" x14ac:dyDescent="0.25">
      <c r="A258" s="253" t="s">
        <v>95</v>
      </c>
      <c r="B258" s="763">
        <v>16000</v>
      </c>
      <c r="C258" s="695"/>
      <c r="D258" s="149"/>
      <c r="E258" s="6"/>
      <c r="F258" s="6"/>
      <c r="G258" s="696"/>
      <c r="H258" s="534"/>
      <c r="I258" s="711"/>
      <c r="J258" s="718"/>
      <c r="K258" s="532"/>
      <c r="L258" s="707">
        <f>F256</f>
        <v>74709</v>
      </c>
      <c r="M258" s="708" t="s">
        <v>848</v>
      </c>
      <c r="P258" s="168"/>
    </row>
    <row r="259" spans="1:16" ht="15.75" x14ac:dyDescent="0.25">
      <c r="A259" s="253" t="s">
        <v>93</v>
      </c>
      <c r="B259" s="207">
        <v>23542</v>
      </c>
      <c r="C259" s="754">
        <v>23542</v>
      </c>
      <c r="D259" s="149"/>
      <c r="E259" s="149"/>
      <c r="F259" s="230"/>
      <c r="G259" s="696"/>
      <c r="H259" s="534"/>
      <c r="I259" s="719"/>
      <c r="J259" s="710"/>
      <c r="K259" s="532"/>
      <c r="L259" s="717">
        <f>F257</f>
        <v>10734</v>
      </c>
      <c r="M259" s="714" t="s">
        <v>847</v>
      </c>
    </row>
    <row r="260" spans="1:16" ht="15.75" x14ac:dyDescent="0.25">
      <c r="A260" s="253" t="s">
        <v>92</v>
      </c>
      <c r="B260" s="207">
        <v>11268</v>
      </c>
      <c r="C260" s="754">
        <v>11268</v>
      </c>
      <c r="D260" s="149"/>
      <c r="E260" s="149"/>
      <c r="F260" s="230"/>
      <c r="G260" s="696"/>
      <c r="H260" s="532"/>
      <c r="I260" s="719"/>
      <c r="J260" s="532"/>
      <c r="K260" s="534"/>
      <c r="L260" s="720">
        <f>F265</f>
        <v>4705</v>
      </c>
      <c r="M260" s="714" t="s">
        <v>847</v>
      </c>
    </row>
    <row r="261" spans="1:16" ht="15.75" x14ac:dyDescent="0.25">
      <c r="D261" s="690"/>
      <c r="E261" s="149"/>
      <c r="F261" s="230"/>
      <c r="G261" s="696"/>
      <c r="H261" s="721" t="s">
        <v>108</v>
      </c>
      <c r="I261" s="722">
        <f>SUM(I237:I260)</f>
        <v>5956052</v>
      </c>
      <c r="J261" s="532"/>
      <c r="K261" s="534"/>
      <c r="L261" s="720">
        <f>F266</f>
        <v>291</v>
      </c>
      <c r="M261" s="714" t="s">
        <v>847</v>
      </c>
    </row>
    <row r="262" spans="1:16" ht="15.75" x14ac:dyDescent="0.25">
      <c r="A262" s="198"/>
      <c r="B262" s="6"/>
      <c r="C262" s="695"/>
      <c r="D262" s="149"/>
      <c r="E262" s="149"/>
      <c r="F262" s="149"/>
      <c r="G262" s="695"/>
      <c r="H262" s="532"/>
      <c r="I262" s="532">
        <f>23149+4705+292+4705+292+147770+4407026+91035+291+4705+1213320+25211+44546+952477+556978+11268+23542+10734</f>
        <v>7522046</v>
      </c>
      <c r="J262" s="532"/>
      <c r="K262" s="534"/>
      <c r="L262" s="730">
        <f>B253</f>
        <v>23149</v>
      </c>
      <c r="M262" s="704" t="s">
        <v>849</v>
      </c>
    </row>
    <row r="263" spans="1:16" ht="16.5" thickBot="1" x14ac:dyDescent="0.3">
      <c r="A263" s="787" t="s">
        <v>106</v>
      </c>
      <c r="B263" s="788"/>
      <c r="C263" s="695"/>
      <c r="D263" s="149"/>
      <c r="E263" s="6"/>
      <c r="F263" s="6"/>
      <c r="G263" s="695"/>
      <c r="H263" s="718"/>
      <c r="I263" s="532"/>
      <c r="J263" s="532"/>
      <c r="L263" s="731">
        <f>B254</f>
        <v>245604</v>
      </c>
      <c r="M263" s="708" t="s">
        <v>848</v>
      </c>
    </row>
    <row r="264" spans="1:16" ht="16.5" thickBot="1" x14ac:dyDescent="0.3">
      <c r="A264" s="791" t="s">
        <v>100</v>
      </c>
      <c r="B264" s="792">
        <v>233765</v>
      </c>
      <c r="C264" s="785">
        <v>233765</v>
      </c>
      <c r="D264" s="786" t="s">
        <v>923</v>
      </c>
      <c r="E264" s="784" t="s">
        <v>410</v>
      </c>
      <c r="F264" s="60"/>
      <c r="G264" s="695"/>
      <c r="H264" s="532"/>
      <c r="I264" s="532"/>
      <c r="J264" s="532"/>
      <c r="K264" s="721" t="s">
        <v>108</v>
      </c>
      <c r="L264" s="722">
        <f>SUM(L237:L262)</f>
        <v>6253755</v>
      </c>
      <c r="M264" s="701"/>
    </row>
    <row r="265" spans="1:16" ht="15.75" x14ac:dyDescent="0.25">
      <c r="A265" s="789" t="s">
        <v>95</v>
      </c>
      <c r="B265" s="790">
        <v>30414</v>
      </c>
      <c r="C265" s="695"/>
      <c r="D265" s="149"/>
      <c r="E265" s="4" t="s">
        <v>411</v>
      </c>
      <c r="F265" s="691">
        <v>4705</v>
      </c>
      <c r="G265" s="754">
        <v>4705</v>
      </c>
      <c r="H265" s="534"/>
      <c r="I265" s="723"/>
      <c r="J265" s="532"/>
      <c r="K265" s="532"/>
      <c r="L265" s="532"/>
      <c r="M265" s="701"/>
    </row>
    <row r="266" spans="1:16" ht="15.75" x14ac:dyDescent="0.25">
      <c r="A266" s="198"/>
      <c r="B266" s="6"/>
      <c r="C266" s="695"/>
      <c r="D266" s="149"/>
      <c r="E266" s="4" t="s">
        <v>93</v>
      </c>
      <c r="F266" s="691">
        <v>291</v>
      </c>
      <c r="G266" s="754">
        <v>291</v>
      </c>
      <c r="H266" s="770"/>
      <c r="I266" s="534"/>
      <c r="J266" s="534"/>
      <c r="K266" s="765"/>
      <c r="L266" s="765"/>
      <c r="M266" s="778"/>
      <c r="N266" s="6"/>
      <c r="O266" s="6"/>
    </row>
    <row r="267" spans="1:16" ht="15.75" x14ac:dyDescent="0.25">
      <c r="A267" s="198"/>
      <c r="B267" s="6"/>
      <c r="C267" s="695"/>
      <c r="D267" s="149"/>
      <c r="E267" s="4" t="s">
        <v>95</v>
      </c>
      <c r="F267" s="263">
        <v>0</v>
      </c>
      <c r="G267" s="186"/>
      <c r="H267" s="771"/>
      <c r="I267" s="766"/>
      <c r="J267" s="645"/>
      <c r="K267" s="767"/>
      <c r="L267" s="724"/>
      <c r="M267" s="779"/>
      <c r="N267" s="6"/>
      <c r="O267" s="6"/>
    </row>
    <row r="268" spans="1:16" ht="15.75" x14ac:dyDescent="0.25">
      <c r="A268" s="252" t="s">
        <v>109</v>
      </c>
      <c r="B268" s="60"/>
      <c r="C268" s="695"/>
      <c r="D268" s="690"/>
      <c r="E268" s="4"/>
      <c r="F268" s="691"/>
      <c r="G268" s="186"/>
      <c r="H268" s="771"/>
      <c r="I268" s="766"/>
      <c r="J268" s="645"/>
      <c r="K268" s="725"/>
      <c r="L268" s="725"/>
      <c r="M268" s="779"/>
      <c r="N268" s="6"/>
      <c r="O268" s="6"/>
    </row>
    <row r="269" spans="1:16" ht="15.75" x14ac:dyDescent="0.25">
      <c r="A269" s="253" t="s">
        <v>100</v>
      </c>
      <c r="B269" s="692"/>
      <c r="C269" s="695"/>
      <c r="E269" s="6"/>
      <c r="F269" s="6"/>
      <c r="G269" s="230"/>
      <c r="H269" s="771"/>
      <c r="I269" s="766"/>
      <c r="J269" s="772"/>
      <c r="K269" s="725"/>
      <c r="L269" s="725"/>
      <c r="M269" s="779"/>
      <c r="N269" s="6"/>
      <c r="O269" s="6"/>
    </row>
    <row r="270" spans="1:16" ht="16.5" thickBot="1" x14ac:dyDescent="0.3">
      <c r="A270" s="253" t="s">
        <v>93</v>
      </c>
      <c r="B270" s="800"/>
      <c r="C270" s="695"/>
      <c r="D270" s="6"/>
      <c r="E270" s="6"/>
      <c r="F270" s="6"/>
      <c r="G270" s="6"/>
      <c r="H270" s="773"/>
      <c r="I270" s="768"/>
      <c r="J270" s="769"/>
      <c r="K270" s="725"/>
      <c r="L270" s="725"/>
      <c r="M270" s="779"/>
      <c r="N270" s="6"/>
      <c r="O270" s="6"/>
    </row>
    <row r="271" spans="1:16" ht="15.75" x14ac:dyDescent="0.25">
      <c r="A271" s="799" t="s">
        <v>111</v>
      </c>
      <c r="B271" s="801">
        <v>302907</v>
      </c>
      <c r="C271" s="802">
        <v>302307</v>
      </c>
      <c r="D271" s="6"/>
      <c r="E271" s="6"/>
      <c r="F271" s="6"/>
      <c r="G271" s="540"/>
      <c r="H271" s="534"/>
      <c r="I271" s="534"/>
      <c r="J271" s="534"/>
      <c r="K271" s="534"/>
      <c r="L271" s="534"/>
      <c r="M271" s="780"/>
      <c r="N271" s="6"/>
      <c r="O271" s="6"/>
    </row>
    <row r="272" spans="1:16" ht="16.5" thickBot="1" x14ac:dyDescent="0.3">
      <c r="A272" s="198"/>
      <c r="B272" s="549" t="s">
        <v>923</v>
      </c>
      <c r="C272" s="803"/>
      <c r="D272" s="186"/>
      <c r="E272" s="6"/>
      <c r="F272" s="6"/>
      <c r="G272" s="186"/>
      <c r="H272" s="774"/>
      <c r="I272" s="775"/>
      <c r="J272" s="776"/>
      <c r="K272" s="534"/>
      <c r="L272" s="775"/>
      <c r="M272" s="781"/>
      <c r="N272" s="6"/>
      <c r="O272" s="6"/>
    </row>
    <row r="273" spans="1:16" ht="15.75" x14ac:dyDescent="0.25">
      <c r="A273" s="198"/>
      <c r="B273" s="6"/>
      <c r="C273" s="149"/>
      <c r="D273" s="727"/>
      <c r="E273" s="6"/>
      <c r="F273" s="6"/>
      <c r="G273" s="186"/>
      <c r="H273" s="776"/>
      <c r="I273" s="776"/>
      <c r="J273" s="777"/>
      <c r="K273" s="534"/>
      <c r="L273" s="775"/>
      <c r="M273" s="780"/>
      <c r="N273" s="149"/>
      <c r="O273" s="6"/>
    </row>
    <row r="274" spans="1:16" ht="16.5" thickBot="1" x14ac:dyDescent="0.3">
      <c r="A274" s="198"/>
      <c r="B274" s="6"/>
      <c r="C274" s="149"/>
      <c r="D274" s="186"/>
      <c r="E274" s="6"/>
      <c r="F274" s="6"/>
      <c r="G274" s="6"/>
      <c r="H274" s="532"/>
      <c r="I274" s="532"/>
      <c r="J274" s="532"/>
      <c r="K274" s="532"/>
      <c r="L274" s="532"/>
      <c r="M274" s="701"/>
      <c r="N274" s="149"/>
      <c r="O274" s="6"/>
    </row>
    <row r="275" spans="1:16" ht="15.75" x14ac:dyDescent="0.25">
      <c r="A275" s="198"/>
      <c r="B275" s="540"/>
      <c r="C275" s="149"/>
      <c r="D275" s="543" t="s">
        <v>922</v>
      </c>
      <c r="E275" s="544"/>
      <c r="F275" s="545"/>
      <c r="G275" s="6"/>
      <c r="H275" s="532"/>
      <c r="I275" s="532"/>
      <c r="J275" s="532"/>
      <c r="K275" s="532"/>
      <c r="L275" s="710"/>
      <c r="M275" s="701"/>
      <c r="N275" s="149"/>
      <c r="O275" s="6"/>
    </row>
    <row r="276" spans="1:16" ht="15.75" thickBot="1" x14ac:dyDescent="0.3">
      <c r="A276" s="198"/>
      <c r="B276" s="6"/>
      <c r="C276" s="149"/>
      <c r="D276" s="782">
        <f>C244+C245+B249+B250+B251+B252+C253+B254+F244+F245+F246+F251+F255+F256+G257+B258+C259+C260+B264+B265+G265+G266+B271+1816</f>
        <v>6496178</v>
      </c>
      <c r="E276" s="551"/>
      <c r="F276" s="783"/>
      <c r="G276" s="6"/>
      <c r="H276" s="6"/>
      <c r="I276" s="6"/>
      <c r="J276" s="6"/>
      <c r="K276" s="6"/>
      <c r="L276" s="6"/>
      <c r="M276" s="199"/>
    </row>
    <row r="277" spans="1:16" x14ac:dyDescent="0.25">
      <c r="A277" s="198"/>
      <c r="B277" s="540"/>
      <c r="C277" s="149"/>
      <c r="D277" s="540"/>
      <c r="E277" s="6"/>
      <c r="F277" s="6"/>
      <c r="G277" s="6"/>
      <c r="H277" s="6"/>
      <c r="I277" s="6"/>
      <c r="J277" s="6"/>
      <c r="K277" s="6"/>
      <c r="L277" s="6"/>
      <c r="M277" s="199"/>
    </row>
    <row r="278" spans="1:16" ht="15.75" thickBot="1" x14ac:dyDescent="0.3">
      <c r="A278" s="312"/>
      <c r="B278" s="313"/>
      <c r="C278" s="387"/>
      <c r="D278" s="313"/>
      <c r="E278" s="513"/>
      <c r="F278" s="513"/>
      <c r="G278" s="42"/>
      <c r="H278" s="42"/>
      <c r="I278" s="42"/>
      <c r="J278" s="42"/>
      <c r="K278" s="42"/>
      <c r="L278" s="42"/>
      <c r="M278" s="206"/>
    </row>
    <row r="279" spans="1:16" x14ac:dyDescent="0.25">
      <c r="A279" s="67"/>
      <c r="B279" s="67"/>
      <c r="C279" s="479"/>
      <c r="D279" s="479"/>
      <c r="E279" s="149"/>
      <c r="F279" s="149"/>
    </row>
    <row r="280" spans="1:16" x14ac:dyDescent="0.25">
      <c r="A280" s="67"/>
      <c r="B280" s="67"/>
      <c r="C280" s="479"/>
      <c r="D280" s="67"/>
      <c r="E280" s="149"/>
      <c r="F280" s="149"/>
      <c r="K280" s="753"/>
    </row>
    <row r="281" spans="1:16" ht="15.75" thickBot="1" x14ac:dyDescent="0.3">
      <c r="A281" s="6"/>
      <c r="B281" s="540"/>
      <c r="C281" s="149"/>
      <c r="D281" s="540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x14ac:dyDescent="0.25">
      <c r="A282" s="195"/>
      <c r="B282" s="196"/>
      <c r="C282" s="390"/>
      <c r="D282" s="196"/>
      <c r="E282" s="196"/>
      <c r="F282" s="196"/>
      <c r="G282" s="196"/>
      <c r="H282" s="196"/>
      <c r="I282" s="196"/>
      <c r="J282" s="196"/>
      <c r="K282" s="196"/>
      <c r="L282" s="196"/>
      <c r="M282" s="197"/>
      <c r="N282" s="6"/>
      <c r="O282" s="6"/>
      <c r="P282" s="6"/>
    </row>
    <row r="283" spans="1:16" ht="21" x14ac:dyDescent="0.35">
      <c r="A283" s="198"/>
      <c r="B283" s="6"/>
      <c r="C283" s="149"/>
      <c r="D283" s="6"/>
      <c r="E283" s="6"/>
      <c r="F283" s="6"/>
      <c r="G283" s="514" t="s">
        <v>736</v>
      </c>
      <c r="H283" s="532"/>
      <c r="I283" s="538"/>
      <c r="J283" s="532"/>
      <c r="K283" s="532"/>
      <c r="L283" s="532"/>
      <c r="M283" s="701"/>
      <c r="N283" s="6"/>
      <c r="O283" s="6"/>
      <c r="P283" s="6"/>
    </row>
    <row r="284" spans="1:16" ht="15.75" x14ac:dyDescent="0.25">
      <c r="A284" s="198"/>
      <c r="B284" s="6"/>
      <c r="C284" s="6"/>
      <c r="D284" s="6"/>
      <c r="E284" s="6"/>
      <c r="F284" s="6"/>
      <c r="G284" s="6"/>
      <c r="H284" s="532"/>
      <c r="I284" s="702" t="s">
        <v>400</v>
      </c>
      <c r="J284" s="532"/>
      <c r="K284" s="532"/>
      <c r="L284" s="538" t="s">
        <v>350</v>
      </c>
      <c r="M284" s="701"/>
      <c r="N284" s="6"/>
      <c r="O284" s="6"/>
      <c r="P284" s="6"/>
    </row>
    <row r="285" spans="1:16" ht="15.75" x14ac:dyDescent="0.25">
      <c r="A285" s="251"/>
      <c r="B285" s="693" t="s">
        <v>844</v>
      </c>
      <c r="C285" s="255" t="s">
        <v>845</v>
      </c>
      <c r="D285" s="149"/>
      <c r="E285" s="55"/>
      <c r="F285" s="55"/>
      <c r="G285" s="6"/>
      <c r="H285" s="532"/>
      <c r="I285" s="865">
        <f>C287</f>
        <v>4705</v>
      </c>
      <c r="J285" s="532"/>
      <c r="K285" s="532"/>
      <c r="L285" s="818">
        <f>B287</f>
        <v>4705</v>
      </c>
      <c r="M285" s="822" t="s">
        <v>952</v>
      </c>
    </row>
    <row r="286" spans="1:16" ht="15.75" x14ac:dyDescent="0.25">
      <c r="A286" s="252" t="s">
        <v>91</v>
      </c>
      <c r="B286" s="60"/>
      <c r="C286" s="695"/>
      <c r="D286" s="149"/>
      <c r="E286" s="55"/>
      <c r="F286" s="58"/>
      <c r="G286" s="6"/>
      <c r="H286" s="532"/>
      <c r="I286" s="865">
        <f>C288</f>
        <v>292</v>
      </c>
      <c r="J286" s="532"/>
      <c r="K286" s="532"/>
      <c r="L286" s="818">
        <f>B288</f>
        <v>292</v>
      </c>
      <c r="M286" s="822" t="s">
        <v>952</v>
      </c>
    </row>
    <row r="287" spans="1:16" ht="15.75" x14ac:dyDescent="0.25">
      <c r="A287" s="253" t="s">
        <v>92</v>
      </c>
      <c r="B287" s="207">
        <v>4705</v>
      </c>
      <c r="C287" s="754">
        <v>4705</v>
      </c>
      <c r="D287" s="149"/>
      <c r="E287" s="6"/>
      <c r="F287" s="6"/>
      <c r="G287" s="6"/>
      <c r="H287" s="532"/>
      <c r="I287" s="733">
        <f>C292</f>
        <v>4705</v>
      </c>
      <c r="J287" s="532"/>
      <c r="K287" s="532"/>
      <c r="L287" s="819" t="str">
        <f>B289</f>
        <v>no</v>
      </c>
      <c r="M287" s="822"/>
    </row>
    <row r="288" spans="1:16" ht="15.75" x14ac:dyDescent="0.25">
      <c r="A288" s="253" t="s">
        <v>93</v>
      </c>
      <c r="B288" s="207">
        <v>292</v>
      </c>
      <c r="C288" s="754">
        <v>292</v>
      </c>
      <c r="D288" s="149"/>
      <c r="E288" s="6"/>
      <c r="F288" s="6"/>
      <c r="G288" s="6"/>
      <c r="H288" s="532"/>
      <c r="I288" s="865">
        <f>C293</f>
        <v>292</v>
      </c>
      <c r="J288" s="532"/>
      <c r="K288" s="532"/>
      <c r="L288" s="818">
        <f>B292</f>
        <v>4705</v>
      </c>
      <c r="M288" s="822" t="s">
        <v>952</v>
      </c>
    </row>
    <row r="289" spans="1:13" ht="15.75" x14ac:dyDescent="0.25">
      <c r="A289" s="254" t="s">
        <v>95</v>
      </c>
      <c r="B289" s="263" t="s">
        <v>351</v>
      </c>
      <c r="C289" s="695"/>
      <c r="D289" s="149"/>
      <c r="E289" s="6"/>
      <c r="F289" s="6"/>
      <c r="G289" s="255"/>
      <c r="H289" s="532"/>
      <c r="I289" s="865">
        <f>C298</f>
        <v>146371</v>
      </c>
      <c r="J289" s="532"/>
      <c r="K289" s="532"/>
      <c r="L289" s="818">
        <f>B293</f>
        <v>292</v>
      </c>
      <c r="M289" s="822" t="s">
        <v>952</v>
      </c>
    </row>
    <row r="290" spans="1:13" ht="15.75" x14ac:dyDescent="0.25">
      <c r="A290" s="256"/>
      <c r="B290" s="65"/>
      <c r="C290" s="695"/>
      <c r="D290" s="149"/>
      <c r="E290" s="6"/>
      <c r="F290" s="694" t="s">
        <v>844</v>
      </c>
      <c r="G290" s="255" t="s">
        <v>845</v>
      </c>
      <c r="H290" s="532"/>
      <c r="I290" s="733">
        <f>C299</f>
        <v>1631012</v>
      </c>
      <c r="J290" s="532"/>
      <c r="K290" s="532"/>
      <c r="L290" s="819" t="str">
        <f>B294</f>
        <v>no</v>
      </c>
      <c r="M290" s="822"/>
    </row>
    <row r="291" spans="1:13" ht="16.5" thickBot="1" x14ac:dyDescent="0.3">
      <c r="A291" s="257" t="s">
        <v>96</v>
      </c>
      <c r="B291" s="794" t="s">
        <v>97</v>
      </c>
      <c r="C291" s="697"/>
      <c r="D291" s="149"/>
      <c r="E291" s="75" t="s">
        <v>107</v>
      </c>
      <c r="F291" s="75"/>
      <c r="G291" s="698"/>
      <c r="H291" s="532"/>
      <c r="I291" s="865">
        <f>C300</f>
        <v>119506</v>
      </c>
      <c r="J291" s="532"/>
      <c r="K291" s="532"/>
      <c r="L291" s="818">
        <f>B297</f>
        <v>171188</v>
      </c>
      <c r="M291" s="822" t="s">
        <v>945</v>
      </c>
    </row>
    <row r="292" spans="1:13" ht="19.5" thickBot="1" x14ac:dyDescent="0.35">
      <c r="A292" s="799" t="s">
        <v>92</v>
      </c>
      <c r="B292" s="876">
        <v>4705</v>
      </c>
      <c r="C292" s="877">
        <v>4705</v>
      </c>
      <c r="D292" s="149"/>
      <c r="E292" s="4" t="s">
        <v>100</v>
      </c>
      <c r="F292" s="207">
        <v>16923</v>
      </c>
      <c r="G292" s="754">
        <v>16923</v>
      </c>
      <c r="H292" s="532"/>
      <c r="I292" s="865">
        <f>C307</f>
        <v>39169</v>
      </c>
      <c r="J292" s="532"/>
      <c r="K292" s="532"/>
      <c r="L292" s="819">
        <f>B298</f>
        <v>146371</v>
      </c>
      <c r="M292" s="822" t="s">
        <v>952</v>
      </c>
    </row>
    <row r="293" spans="1:13" ht="15.75" x14ac:dyDescent="0.25">
      <c r="A293" s="253" t="s">
        <v>93</v>
      </c>
      <c r="B293" s="874">
        <v>292</v>
      </c>
      <c r="C293" s="754">
        <v>292</v>
      </c>
      <c r="D293" s="149"/>
      <c r="E293" s="4" t="s">
        <v>95</v>
      </c>
      <c r="F293" s="867">
        <v>8800</v>
      </c>
      <c r="G293" s="695"/>
      <c r="H293" s="532"/>
      <c r="I293" s="865">
        <f>C308</f>
        <v>18999</v>
      </c>
      <c r="J293" s="532"/>
      <c r="K293" s="710"/>
      <c r="L293" s="819">
        <f>B299</f>
        <v>1542277</v>
      </c>
      <c r="M293" s="822" t="s">
        <v>952</v>
      </c>
    </row>
    <row r="294" spans="1:13" ht="15.75" x14ac:dyDescent="0.25">
      <c r="A294" s="258" t="s">
        <v>95</v>
      </c>
      <c r="B294" s="263" t="s">
        <v>351</v>
      </c>
      <c r="C294" s="695"/>
      <c r="D294" s="149"/>
      <c r="E294" s="4" t="s">
        <v>93</v>
      </c>
      <c r="F294" s="207">
        <v>27570</v>
      </c>
      <c r="G294" s="754">
        <v>27570</v>
      </c>
      <c r="H294" s="532"/>
      <c r="I294" s="733">
        <f>C312</f>
        <v>171682</v>
      </c>
      <c r="J294" s="710"/>
      <c r="K294" s="532"/>
      <c r="L294" s="818">
        <f>B300</f>
        <v>119506</v>
      </c>
      <c r="M294" s="822" t="s">
        <v>952</v>
      </c>
    </row>
    <row r="295" spans="1:13" ht="15.75" x14ac:dyDescent="0.25">
      <c r="A295" s="198"/>
      <c r="B295" s="6"/>
      <c r="C295" s="695"/>
      <c r="D295" s="149"/>
      <c r="E295" s="6"/>
      <c r="F295" s="149"/>
      <c r="G295" s="698"/>
      <c r="H295" s="532"/>
      <c r="I295" s="733">
        <f>C313</f>
        <v>0</v>
      </c>
      <c r="J295" s="532"/>
      <c r="K295" s="532"/>
      <c r="L295" s="868">
        <f>B306</f>
        <v>23800</v>
      </c>
      <c r="M295" s="869" t="s">
        <v>945</v>
      </c>
    </row>
    <row r="296" spans="1:13" ht="16.5" thickBot="1" x14ac:dyDescent="0.3">
      <c r="A296" s="257" t="s">
        <v>103</v>
      </c>
      <c r="B296" s="794"/>
      <c r="C296" s="695"/>
      <c r="D296" s="169"/>
      <c r="E296" s="6"/>
      <c r="F296" s="55"/>
      <c r="G296" s="698"/>
      <c r="H296" s="532"/>
      <c r="I296" s="733">
        <f>C317</f>
        <v>0</v>
      </c>
      <c r="J296" s="532"/>
      <c r="K296" s="532"/>
      <c r="L296" s="818">
        <f>B307</f>
        <v>39169</v>
      </c>
      <c r="M296" s="822" t="s">
        <v>946</v>
      </c>
    </row>
    <row r="297" spans="1:13" ht="16.5" thickBot="1" x14ac:dyDescent="0.3">
      <c r="A297" s="799" t="s">
        <v>95</v>
      </c>
      <c r="B297" s="884">
        <v>171188</v>
      </c>
      <c r="C297" s="695"/>
      <c r="D297" s="149"/>
      <c r="E297" s="6"/>
      <c r="F297" s="6"/>
      <c r="G297" s="698"/>
      <c r="H297" s="532"/>
      <c r="I297" s="733">
        <f>C318</f>
        <v>0</v>
      </c>
      <c r="J297" s="532"/>
      <c r="K297" s="532"/>
      <c r="L297" s="818">
        <f>B308</f>
        <v>18999</v>
      </c>
      <c r="M297" s="822" t="s">
        <v>946</v>
      </c>
    </row>
    <row r="298" spans="1:13" ht="16.5" thickBot="1" x14ac:dyDescent="0.3">
      <c r="A298" s="253" t="s">
        <v>93</v>
      </c>
      <c r="B298" s="885">
        <v>146371</v>
      </c>
      <c r="C298" s="754">
        <v>146371</v>
      </c>
      <c r="D298" s="149"/>
      <c r="E298" s="60" t="s">
        <v>104</v>
      </c>
      <c r="F298" s="72"/>
      <c r="G298" s="698"/>
      <c r="H298" s="532"/>
      <c r="I298" s="733">
        <f>C319</f>
        <v>979638</v>
      </c>
      <c r="J298" s="710"/>
      <c r="K298" s="532"/>
      <c r="L298" s="819">
        <f>B312</f>
        <v>507729</v>
      </c>
      <c r="M298" s="822" t="s">
        <v>946</v>
      </c>
    </row>
    <row r="299" spans="1:13" ht="16.5" thickBot="1" x14ac:dyDescent="0.3">
      <c r="A299" s="799" t="s">
        <v>92</v>
      </c>
      <c r="B299" s="879">
        <v>1542277</v>
      </c>
      <c r="C299" s="875">
        <v>1631012</v>
      </c>
      <c r="D299" s="690"/>
      <c r="E299" s="4" t="s">
        <v>100</v>
      </c>
      <c r="F299" s="873">
        <v>9386</v>
      </c>
      <c r="G299" s="695" t="s">
        <v>351</v>
      </c>
      <c r="H299" s="532"/>
      <c r="I299" s="865">
        <f>G292</f>
        <v>16923</v>
      </c>
      <c r="J299" s="532"/>
      <c r="K299" s="532"/>
      <c r="L299" s="872">
        <f>B313</f>
        <v>14918</v>
      </c>
      <c r="M299" s="869" t="s">
        <v>945</v>
      </c>
    </row>
    <row r="300" spans="1:13" ht="15.75" x14ac:dyDescent="0.25">
      <c r="A300" s="253" t="s">
        <v>105</v>
      </c>
      <c r="B300" s="886">
        <v>119506</v>
      </c>
      <c r="C300" s="754">
        <v>119506</v>
      </c>
      <c r="D300" s="149"/>
      <c r="E300" s="6"/>
      <c r="F300" s="6"/>
      <c r="G300" s="698"/>
      <c r="H300" s="532"/>
      <c r="I300" s="865">
        <f>G294</f>
        <v>27570</v>
      </c>
      <c r="J300" s="532"/>
      <c r="K300" s="532"/>
      <c r="L300" s="818">
        <f>B319</f>
        <v>979019</v>
      </c>
      <c r="M300" s="822" t="s">
        <v>946</v>
      </c>
    </row>
    <row r="301" spans="1:13" ht="15.75" x14ac:dyDescent="0.25">
      <c r="A301" s="253" t="s">
        <v>859</v>
      </c>
      <c r="B301" s="813">
        <v>40550</v>
      </c>
      <c r="C301" s="754">
        <v>40550</v>
      </c>
      <c r="D301" s="149"/>
      <c r="E301" s="6"/>
      <c r="F301" s="6"/>
      <c r="G301" s="699"/>
      <c r="H301" s="532"/>
      <c r="I301" s="733">
        <f>G303</f>
        <v>370283</v>
      </c>
      <c r="J301" s="710"/>
      <c r="K301" s="532"/>
      <c r="L301" s="818">
        <f>F292</f>
        <v>16923</v>
      </c>
      <c r="M301" s="822" t="s">
        <v>946</v>
      </c>
    </row>
    <row r="302" spans="1:13" ht="16.5" thickBot="1" x14ac:dyDescent="0.3">
      <c r="A302" s="4" t="s">
        <v>860</v>
      </c>
      <c r="B302" s="844" t="s">
        <v>351</v>
      </c>
      <c r="C302" s="695"/>
      <c r="D302" s="149"/>
      <c r="E302" s="814" t="s">
        <v>98</v>
      </c>
      <c r="F302" s="794"/>
      <c r="G302" s="698"/>
      <c r="H302" s="532"/>
      <c r="I302" s="865">
        <f>G305</f>
        <v>9849</v>
      </c>
      <c r="J302" s="532"/>
      <c r="K302" s="532"/>
      <c r="L302" s="868">
        <f>F293</f>
        <v>8800</v>
      </c>
      <c r="M302" s="869" t="s">
        <v>945</v>
      </c>
    </row>
    <row r="303" spans="1:13" ht="16.5" thickBot="1" x14ac:dyDescent="0.3">
      <c r="D303" s="510"/>
      <c r="E303" s="4" t="s">
        <v>100</v>
      </c>
      <c r="F303" s="881">
        <v>1102720</v>
      </c>
      <c r="G303" s="882">
        <v>370283</v>
      </c>
      <c r="H303" s="718"/>
      <c r="I303" s="733">
        <f>G313</f>
        <v>82961</v>
      </c>
      <c r="J303" s="710"/>
      <c r="K303" s="532"/>
      <c r="L303" s="818">
        <f>F294</f>
        <v>27570</v>
      </c>
      <c r="M303" s="822" t="s">
        <v>946</v>
      </c>
    </row>
    <row r="304" spans="1:13" ht="15.75" x14ac:dyDescent="0.25">
      <c r="D304" s="149"/>
      <c r="E304" s="4" t="s">
        <v>95</v>
      </c>
      <c r="F304" s="691">
        <v>46865</v>
      </c>
      <c r="G304" s="700"/>
      <c r="H304" s="532"/>
      <c r="I304" s="866">
        <f>G314</f>
        <v>7677</v>
      </c>
      <c r="J304" s="532"/>
      <c r="K304" s="532"/>
      <c r="L304" s="868">
        <f>F299</f>
        <v>9386</v>
      </c>
      <c r="M304" s="869" t="s">
        <v>945</v>
      </c>
    </row>
    <row r="305" spans="1:13" ht="15.75" x14ac:dyDescent="0.25">
      <c r="A305" s="257" t="s">
        <v>352</v>
      </c>
      <c r="B305" s="60"/>
      <c r="C305" s="695"/>
      <c r="D305" s="149"/>
      <c r="E305" s="4" t="s">
        <v>612</v>
      </c>
      <c r="F305" s="691">
        <v>9849</v>
      </c>
      <c r="G305" s="754">
        <v>9849</v>
      </c>
      <c r="H305" s="534"/>
      <c r="I305" s="865">
        <f>C301</f>
        <v>40550</v>
      </c>
      <c r="J305" s="532"/>
      <c r="K305" s="532"/>
      <c r="L305" s="818">
        <f>F303</f>
        <v>1102720</v>
      </c>
      <c r="M305" s="822" t="s">
        <v>946</v>
      </c>
    </row>
    <row r="306" spans="1:13" ht="15.75" x14ac:dyDescent="0.25">
      <c r="A306" s="253" t="s">
        <v>95</v>
      </c>
      <c r="B306" s="867">
        <v>23800</v>
      </c>
      <c r="C306" s="695"/>
      <c r="D306" s="149"/>
      <c r="E306" s="6"/>
      <c r="F306" s="149"/>
      <c r="G306" s="696"/>
      <c r="H306" s="534"/>
      <c r="I306" s="711">
        <f>G305</f>
        <v>9849</v>
      </c>
      <c r="J306" s="718"/>
      <c r="K306" s="532"/>
      <c r="L306" s="818">
        <f>F304</f>
        <v>46865</v>
      </c>
      <c r="M306" s="822" t="s">
        <v>945</v>
      </c>
    </row>
    <row r="307" spans="1:13" ht="15.75" x14ac:dyDescent="0.25">
      <c r="A307" s="253" t="s">
        <v>93</v>
      </c>
      <c r="B307" s="207">
        <v>39169</v>
      </c>
      <c r="C307" s="754">
        <v>39169</v>
      </c>
      <c r="D307" s="149"/>
      <c r="E307" s="149"/>
      <c r="F307" s="230"/>
      <c r="G307" s="696"/>
      <c r="H307" s="534"/>
      <c r="I307" s="719"/>
      <c r="J307" s="710"/>
      <c r="K307" s="532"/>
      <c r="L307" s="817">
        <f>F305</f>
        <v>9849</v>
      </c>
      <c r="M307" s="822" t="s">
        <v>946</v>
      </c>
    </row>
    <row r="308" spans="1:13" ht="15.75" x14ac:dyDescent="0.25">
      <c r="A308" s="253" t="s">
        <v>92</v>
      </c>
      <c r="B308" s="207">
        <v>18999</v>
      </c>
      <c r="C308" s="754">
        <v>18999</v>
      </c>
      <c r="D308" s="149"/>
      <c r="E308" s="149"/>
      <c r="F308" s="230"/>
      <c r="G308" s="696"/>
      <c r="H308" s="532"/>
      <c r="I308" s="719"/>
      <c r="J308" s="532"/>
      <c r="K308" s="534"/>
      <c r="L308" s="820">
        <f>F313</f>
        <v>82961</v>
      </c>
      <c r="M308" s="822" t="s">
        <v>946</v>
      </c>
    </row>
    <row r="309" spans="1:13" ht="15.75" x14ac:dyDescent="0.25">
      <c r="D309" s="690"/>
      <c r="E309" s="149"/>
      <c r="F309" s="230"/>
      <c r="G309" s="696"/>
      <c r="H309" s="721" t="s">
        <v>108</v>
      </c>
      <c r="I309" s="722">
        <f>SUM(I285:I308)</f>
        <v>3682033</v>
      </c>
      <c r="J309" s="532"/>
      <c r="K309" s="534"/>
      <c r="L309" s="820">
        <f>F314</f>
        <v>7677</v>
      </c>
      <c r="M309" s="822" t="s">
        <v>946</v>
      </c>
    </row>
    <row r="310" spans="1:13" ht="15.75" x14ac:dyDescent="0.25">
      <c r="A310" s="198"/>
      <c r="B310" s="6"/>
      <c r="C310" s="695"/>
      <c r="D310" s="149"/>
      <c r="E310" s="149"/>
      <c r="F310" s="149"/>
      <c r="G310" s="695"/>
      <c r="H310" s="532"/>
      <c r="I310" s="532"/>
      <c r="J310" s="532"/>
      <c r="K310" s="534"/>
      <c r="L310" s="878">
        <f>B301</f>
        <v>40550</v>
      </c>
      <c r="M310" s="822" t="s">
        <v>952</v>
      </c>
    </row>
    <row r="311" spans="1:13" ht="16.5" thickBot="1" x14ac:dyDescent="0.3">
      <c r="A311" s="787" t="s">
        <v>106</v>
      </c>
      <c r="B311" s="814"/>
      <c r="C311" s="695"/>
      <c r="D311" s="149"/>
      <c r="E311" s="6"/>
      <c r="F311" s="6"/>
      <c r="G311" s="695"/>
      <c r="H311" s="718"/>
      <c r="I311" s="532"/>
      <c r="J311" s="532"/>
      <c r="L311" s="821" t="str">
        <f>B302</f>
        <v>no</v>
      </c>
      <c r="M311" s="822"/>
    </row>
    <row r="312" spans="1:13" ht="16.5" thickBot="1" x14ac:dyDescent="0.3">
      <c r="A312" s="4" t="s">
        <v>100</v>
      </c>
      <c r="B312" s="881">
        <v>507729</v>
      </c>
      <c r="C312" s="882">
        <v>171682</v>
      </c>
      <c r="D312" s="883">
        <v>346066</v>
      </c>
      <c r="E312" s="784" t="s">
        <v>410</v>
      </c>
      <c r="F312" s="60"/>
      <c r="G312" s="695"/>
      <c r="H312" s="532"/>
      <c r="I312" s="532"/>
      <c r="J312" s="532"/>
      <c r="L312" s="870">
        <f>F315</f>
        <v>3170</v>
      </c>
      <c r="M312" s="869" t="s">
        <v>945</v>
      </c>
    </row>
    <row r="313" spans="1:13" ht="18.75" x14ac:dyDescent="0.3">
      <c r="A313" s="4" t="s">
        <v>95</v>
      </c>
      <c r="B313" s="871">
        <v>14918</v>
      </c>
      <c r="C313" s="695"/>
      <c r="D313" s="149"/>
      <c r="E313" s="4" t="s">
        <v>411</v>
      </c>
      <c r="F313" s="691">
        <v>82961</v>
      </c>
      <c r="G313" s="754">
        <v>82961</v>
      </c>
      <c r="H313" s="534"/>
      <c r="I313" s="723"/>
      <c r="J313" s="532"/>
      <c r="K313" s="721" t="s">
        <v>108</v>
      </c>
      <c r="L313" s="840">
        <f>SUM(L285:L312)</f>
        <v>4929441</v>
      </c>
      <c r="M313" s="701"/>
    </row>
    <row r="314" spans="1:13" ht="15.75" x14ac:dyDescent="0.25">
      <c r="A314" s="198"/>
      <c r="B314" s="6"/>
      <c r="C314" s="695"/>
      <c r="D314" s="149"/>
      <c r="E314" s="4" t="s">
        <v>93</v>
      </c>
      <c r="F314" s="691">
        <v>7677</v>
      </c>
      <c r="G314" s="754">
        <v>7677</v>
      </c>
      <c r="H314" s="770"/>
      <c r="I314" s="534"/>
      <c r="J314" s="283"/>
      <c r="K314" s="765"/>
      <c r="L314" s="765"/>
      <c r="M314" s="778"/>
    </row>
    <row r="315" spans="1:13" ht="15.75" x14ac:dyDescent="0.25">
      <c r="A315" s="198"/>
      <c r="B315" s="6"/>
      <c r="C315" s="695"/>
      <c r="D315" s="149"/>
      <c r="E315" s="4" t="s">
        <v>95</v>
      </c>
      <c r="F315" s="867">
        <v>3170</v>
      </c>
      <c r="G315" s="186"/>
      <c r="I315" s="766"/>
      <c r="K315" s="767"/>
      <c r="L315" s="724">
        <f>I320</f>
        <v>4929441</v>
      </c>
      <c r="M315" s="779"/>
    </row>
    <row r="316" spans="1:13" ht="18.75" x14ac:dyDescent="0.3">
      <c r="A316" s="252" t="s">
        <v>109</v>
      </c>
      <c r="B316" s="60"/>
      <c r="C316" s="695"/>
      <c r="D316" s="690"/>
      <c r="E316" s="149"/>
      <c r="F316" s="815"/>
      <c r="G316" s="186"/>
      <c r="H316" s="833" t="s">
        <v>407</v>
      </c>
      <c r="I316" s="832" t="s">
        <v>2</v>
      </c>
      <c r="J316" s="834" t="s">
        <v>406</v>
      </c>
      <c r="K316" s="725"/>
      <c r="L316" s="841">
        <f>L313</f>
        <v>4929441</v>
      </c>
      <c r="M316" s="779"/>
    </row>
    <row r="317" spans="1:13" ht="15.75" x14ac:dyDescent="0.25">
      <c r="A317" s="253" t="s">
        <v>100</v>
      </c>
      <c r="B317" s="692" t="s">
        <v>351</v>
      </c>
      <c r="C317" s="695"/>
      <c r="D317" s="168"/>
      <c r="E317" s="6"/>
      <c r="F317" s="6"/>
      <c r="G317" s="230"/>
      <c r="H317" s="829" t="s">
        <v>953</v>
      </c>
      <c r="I317" s="839">
        <f>SUM(L296+L297+L298+L300+L301+L303+L305+L307+L308+L309)</f>
        <v>2792616</v>
      </c>
      <c r="J317" s="836"/>
      <c r="K317" s="725"/>
      <c r="L317" s="725"/>
      <c r="M317" s="779"/>
    </row>
    <row r="318" spans="1:13" ht="16.5" thickBot="1" x14ac:dyDescent="0.3">
      <c r="A318" s="799" t="s">
        <v>93</v>
      </c>
      <c r="B318" s="800" t="s">
        <v>351</v>
      </c>
      <c r="C318" s="695"/>
      <c r="D318" s="149"/>
      <c r="E318" s="6"/>
      <c r="F318" s="6"/>
      <c r="G318" s="6"/>
      <c r="H318" s="692" t="s">
        <v>954</v>
      </c>
      <c r="I318" s="839">
        <f>SUM(L285+L286+L288+L289+L292+L293+L294+L310)</f>
        <v>1858698</v>
      </c>
      <c r="J318" s="837"/>
      <c r="K318" s="725"/>
      <c r="L318" s="838">
        <f>L315-L316</f>
        <v>0</v>
      </c>
      <c r="M318" s="779"/>
    </row>
    <row r="319" spans="1:13" ht="19.5" thickBot="1" x14ac:dyDescent="0.35">
      <c r="A319" s="799" t="s">
        <v>111</v>
      </c>
      <c r="B319" s="880">
        <v>979019</v>
      </c>
      <c r="C319" s="877">
        <v>979638</v>
      </c>
      <c r="D319" s="883">
        <v>259838</v>
      </c>
      <c r="E319" s="6"/>
      <c r="F319" s="6"/>
      <c r="G319" s="835" t="s">
        <v>956</v>
      </c>
      <c r="H319" s="830" t="s">
        <v>955</v>
      </c>
      <c r="I319" s="839">
        <f>SUM(L291+L295+L299+L302+L304+L306+L312)</f>
        <v>278127</v>
      </c>
      <c r="J319" s="831">
        <f>I309</f>
        <v>3682033</v>
      </c>
      <c r="K319" s="534"/>
      <c r="L319" s="534"/>
      <c r="M319" s="780"/>
    </row>
    <row r="320" spans="1:13" ht="15.75" x14ac:dyDescent="0.25">
      <c r="A320" s="198"/>
      <c r="B320" s="510"/>
      <c r="C320" s="255"/>
      <c r="D320" s="169"/>
      <c r="E320" s="6"/>
      <c r="F320" s="6"/>
      <c r="G320" s="186"/>
      <c r="H320" s="774"/>
      <c r="I320" s="837">
        <f>SUM(I317:I319)</f>
        <v>4929441</v>
      </c>
      <c r="J320" s="832">
        <f>J319</f>
        <v>3682033</v>
      </c>
      <c r="K320" s="534"/>
      <c r="L320" s="775"/>
      <c r="M320" s="781"/>
    </row>
    <row r="321" spans="1:13" ht="15.75" x14ac:dyDescent="0.25">
      <c r="A321" s="198"/>
      <c r="B321" s="6"/>
      <c r="C321" s="149"/>
      <c r="D321" s="695"/>
      <c r="E321" s="6"/>
      <c r="F321" s="6"/>
      <c r="G321" s="186"/>
      <c r="H321" s="776"/>
      <c r="I321" s="776"/>
      <c r="J321" s="777"/>
      <c r="K321" s="534"/>
      <c r="L321" s="775"/>
      <c r="M321" s="780"/>
    </row>
    <row r="322" spans="1:13" ht="15.75" x14ac:dyDescent="0.25">
      <c r="A322" s="198"/>
      <c r="B322" s="6"/>
      <c r="C322" s="149"/>
      <c r="D322" s="169"/>
      <c r="E322" s="149"/>
      <c r="F322" s="149"/>
      <c r="G322" s="846">
        <f>18999+39169+9849+1102720+507729+979019+27570+16923+82961+7677</f>
        <v>2792616</v>
      </c>
      <c r="H322" s="532"/>
      <c r="I322" s="532"/>
      <c r="J322" s="532"/>
      <c r="K322" s="532"/>
      <c r="L322" s="532"/>
      <c r="M322" s="701"/>
    </row>
    <row r="323" spans="1:13" ht="15.75" x14ac:dyDescent="0.25">
      <c r="A323" s="198"/>
      <c r="B323" s="540"/>
      <c r="C323" s="777"/>
      <c r="D323" s="510"/>
      <c r="E323" s="510"/>
      <c r="F323" s="510"/>
      <c r="G323" s="846">
        <f>146371+40550+1542277+119506+4705+292+4705+292</f>
        <v>1858698</v>
      </c>
      <c r="H323" s="532"/>
      <c r="I323" s="845">
        <f>J320+I319+F305+F303</f>
        <v>5072729</v>
      </c>
      <c r="J323" s="532"/>
      <c r="K323" s="532"/>
      <c r="L323" s="710"/>
      <c r="M323" s="701"/>
    </row>
    <row r="324" spans="1:13" x14ac:dyDescent="0.25">
      <c r="A324" s="198"/>
      <c r="B324" s="6"/>
      <c r="C324" s="149"/>
      <c r="D324" s="816"/>
      <c r="E324" s="510"/>
      <c r="F324" s="510"/>
      <c r="G324" s="847">
        <f>171188+3170+8800+9386+23800+46865+14918</f>
        <v>278127</v>
      </c>
      <c r="H324" s="6"/>
      <c r="I324" s="540">
        <f>I320-I323</f>
        <v>-143288</v>
      </c>
      <c r="J324" s="6"/>
      <c r="K324" s="6"/>
      <c r="L324" s="6"/>
      <c r="M324" s="199"/>
    </row>
    <row r="325" spans="1:13" x14ac:dyDescent="0.25">
      <c r="A325" s="198"/>
      <c r="B325" s="540"/>
      <c r="C325" s="149"/>
      <c r="D325" s="777"/>
      <c r="E325" s="149"/>
      <c r="F325" s="149"/>
      <c r="G325" s="846">
        <f>SUM(G322:G324)</f>
        <v>4929441</v>
      </c>
      <c r="H325" s="6"/>
      <c r="I325" s="6"/>
      <c r="J325" s="6"/>
      <c r="K325" s="6"/>
      <c r="L325" s="6"/>
      <c r="M325" s="199"/>
    </row>
    <row r="326" spans="1:13" ht="15.75" thickBot="1" x14ac:dyDescent="0.3">
      <c r="A326" s="312"/>
      <c r="B326" s="313"/>
      <c r="C326" s="387"/>
      <c r="D326" s="313"/>
      <c r="E326" s="513"/>
      <c r="F326" s="513"/>
      <c r="G326" s="42"/>
      <c r="H326" s="42"/>
      <c r="I326" s="42"/>
      <c r="J326" s="42"/>
      <c r="K326" s="42"/>
      <c r="L326" s="42"/>
      <c r="M326" s="206"/>
    </row>
    <row r="329" spans="1:13" ht="15.75" thickBot="1" x14ac:dyDescent="0.3"/>
    <row r="330" spans="1:13" x14ac:dyDescent="0.25">
      <c r="A330" s="195"/>
      <c r="B330" s="196"/>
      <c r="C330" s="390"/>
      <c r="D330" s="196"/>
      <c r="E330" s="196"/>
      <c r="F330" s="196"/>
      <c r="G330" s="196"/>
      <c r="H330" s="196"/>
      <c r="I330" s="196"/>
      <c r="J330" s="196"/>
      <c r="K330" s="196"/>
      <c r="L330" s="196"/>
      <c r="M330" s="197"/>
    </row>
    <row r="331" spans="1:13" ht="21" x14ac:dyDescent="0.35">
      <c r="A331" s="198"/>
      <c r="B331" s="6"/>
      <c r="C331" s="149"/>
      <c r="D331" s="6"/>
      <c r="E331" s="6"/>
      <c r="F331" s="6"/>
      <c r="G331" s="514" t="s">
        <v>879</v>
      </c>
      <c r="H331" s="532"/>
      <c r="I331" s="538"/>
      <c r="J331" s="532"/>
      <c r="K331" s="532"/>
      <c r="L331" s="532"/>
      <c r="M331" s="701"/>
    </row>
    <row r="332" spans="1:13" ht="15.75" x14ac:dyDescent="0.25">
      <c r="A332" s="198"/>
      <c r="B332" s="6"/>
      <c r="C332" s="6"/>
      <c r="D332" s="6"/>
      <c r="E332" s="6"/>
      <c r="F332" s="6"/>
      <c r="G332" s="6"/>
      <c r="H332" s="532"/>
      <c r="I332" s="702" t="s">
        <v>400</v>
      </c>
      <c r="J332" s="532"/>
      <c r="K332" s="532"/>
      <c r="L332" s="538" t="s">
        <v>350</v>
      </c>
      <c r="M332" s="701"/>
    </row>
    <row r="333" spans="1:13" ht="15.75" x14ac:dyDescent="0.25">
      <c r="A333" s="251"/>
      <c r="B333" s="693" t="s">
        <v>844</v>
      </c>
      <c r="C333" s="255" t="s">
        <v>845</v>
      </c>
      <c r="D333" s="149"/>
      <c r="E333" s="55"/>
      <c r="F333" s="55"/>
      <c r="G333" s="6"/>
      <c r="H333" s="532"/>
      <c r="I333" s="733">
        <f>C335</f>
        <v>20087</v>
      </c>
      <c r="J333" s="901" t="s">
        <v>1000</v>
      </c>
      <c r="K333" s="534"/>
      <c r="L333" s="818">
        <f>B335</f>
        <v>20087</v>
      </c>
      <c r="M333" s="822" t="s">
        <v>1008</v>
      </c>
    </row>
    <row r="334" spans="1:13" ht="15.75" x14ac:dyDescent="0.25">
      <c r="A334" s="252" t="s">
        <v>91</v>
      </c>
      <c r="B334" s="794"/>
      <c r="C334" s="695"/>
      <c r="D334" s="149"/>
      <c r="E334" s="55"/>
      <c r="F334" s="58"/>
      <c r="G334" s="6"/>
      <c r="H334" s="532"/>
      <c r="I334" s="733">
        <f>C336</f>
        <v>1873</v>
      </c>
      <c r="J334" s="901" t="s">
        <v>1000</v>
      </c>
      <c r="K334" s="534"/>
      <c r="L334" s="818">
        <f>B336</f>
        <v>1873</v>
      </c>
      <c r="M334" s="822" t="s">
        <v>1008</v>
      </c>
    </row>
    <row r="335" spans="1:13" ht="15.75" x14ac:dyDescent="0.25">
      <c r="A335" s="799" t="s">
        <v>92</v>
      </c>
      <c r="B335" s="207">
        <v>20087</v>
      </c>
      <c r="C335" s="952">
        <v>20087</v>
      </c>
      <c r="D335" s="149" t="s">
        <v>1063</v>
      </c>
      <c r="E335" s="6"/>
      <c r="F335" s="6"/>
      <c r="G335" s="6"/>
      <c r="H335" s="532"/>
      <c r="I335" s="733">
        <f>C340</f>
        <v>17136</v>
      </c>
      <c r="J335" s="901" t="s">
        <v>1000</v>
      </c>
      <c r="K335" s="534"/>
      <c r="L335" s="819">
        <f>B337</f>
        <v>0</v>
      </c>
      <c r="M335" s="822"/>
    </row>
    <row r="336" spans="1:13" ht="15.75" x14ac:dyDescent="0.25">
      <c r="A336" s="799" t="s">
        <v>93</v>
      </c>
      <c r="B336" s="207">
        <v>1873</v>
      </c>
      <c r="C336" s="952">
        <v>1873</v>
      </c>
      <c r="D336" s="149" t="s">
        <v>1063</v>
      </c>
      <c r="E336" s="6"/>
      <c r="F336" s="6"/>
      <c r="G336" s="6"/>
      <c r="H336" s="532"/>
      <c r="I336" s="733">
        <f>C341</f>
        <v>1512</v>
      </c>
      <c r="J336" s="901" t="s">
        <v>1000</v>
      </c>
      <c r="K336" s="534"/>
      <c r="L336" s="818">
        <f>B340</f>
        <v>17136</v>
      </c>
      <c r="M336" s="822" t="s">
        <v>1008</v>
      </c>
    </row>
    <row r="337" spans="1:13" ht="15.75" x14ac:dyDescent="0.25">
      <c r="A337" s="254" t="s">
        <v>95</v>
      </c>
      <c r="B337" s="950"/>
      <c r="C337" s="951"/>
      <c r="D337" s="149"/>
      <c r="E337" s="6"/>
      <c r="F337" s="6"/>
      <c r="G337" s="255"/>
      <c r="H337" s="532"/>
      <c r="I337" s="733">
        <f>C346</f>
        <v>106065</v>
      </c>
      <c r="J337" s="901" t="s">
        <v>1000</v>
      </c>
      <c r="K337" s="534"/>
      <c r="L337" s="818">
        <f>B341</f>
        <v>1512</v>
      </c>
      <c r="M337" s="822" t="s">
        <v>1008</v>
      </c>
    </row>
    <row r="338" spans="1:13" ht="15.75" x14ac:dyDescent="0.25">
      <c r="A338" s="256"/>
      <c r="B338" s="65"/>
      <c r="C338" s="695"/>
      <c r="D338" s="149"/>
      <c r="E338" s="6"/>
      <c r="F338" s="694" t="s">
        <v>844</v>
      </c>
      <c r="G338" s="255" t="s">
        <v>845</v>
      </c>
      <c r="H338" s="532"/>
      <c r="I338" s="733">
        <f>C347</f>
        <v>1097746</v>
      </c>
      <c r="J338" s="901" t="s">
        <v>1000</v>
      </c>
      <c r="K338" s="534"/>
      <c r="L338" s="819">
        <f>B342</f>
        <v>0</v>
      </c>
      <c r="M338" s="822"/>
    </row>
    <row r="339" spans="1:13" ht="15.75" x14ac:dyDescent="0.25">
      <c r="A339" s="257" t="s">
        <v>96</v>
      </c>
      <c r="B339" s="794" t="s">
        <v>97</v>
      </c>
      <c r="C339" s="697"/>
      <c r="D339" s="149"/>
      <c r="E339" s="75" t="s">
        <v>107</v>
      </c>
      <c r="F339" s="898"/>
      <c r="G339" s="698"/>
      <c r="H339" s="532"/>
      <c r="I339" s="733">
        <f>C348</f>
        <v>99452</v>
      </c>
      <c r="J339" s="901" t="s">
        <v>1000</v>
      </c>
      <c r="K339" s="534"/>
      <c r="L339" s="818">
        <f>B345</f>
        <v>81557</v>
      </c>
      <c r="M339" s="900" t="s">
        <v>1000</v>
      </c>
    </row>
    <row r="340" spans="1:13" ht="18.75" x14ac:dyDescent="0.3">
      <c r="A340" s="799" t="s">
        <v>92</v>
      </c>
      <c r="B340" s="972">
        <v>17136</v>
      </c>
      <c r="C340" s="970">
        <v>17136</v>
      </c>
      <c r="D340" s="149" t="s">
        <v>1063</v>
      </c>
      <c r="E340" s="4" t="s">
        <v>100</v>
      </c>
      <c r="F340" s="207">
        <v>12873</v>
      </c>
      <c r="G340" s="952">
        <v>12873</v>
      </c>
      <c r="H340" s="532" t="s">
        <v>320</v>
      </c>
      <c r="I340" s="865">
        <f>C355</f>
        <v>31635</v>
      </c>
      <c r="J340" s="901" t="s">
        <v>1000</v>
      </c>
      <c r="K340" s="534"/>
      <c r="L340" s="819">
        <f>B346</f>
        <v>106065</v>
      </c>
      <c r="M340" s="822" t="s">
        <v>1008</v>
      </c>
    </row>
    <row r="341" spans="1:13" ht="15.75" x14ac:dyDescent="0.25">
      <c r="A341" s="799" t="s">
        <v>93</v>
      </c>
      <c r="B341" s="207">
        <v>1512</v>
      </c>
      <c r="C341" s="952">
        <v>1512</v>
      </c>
      <c r="D341" s="149" t="s">
        <v>1063</v>
      </c>
      <c r="E341" s="4" t="s">
        <v>95</v>
      </c>
      <c r="F341" s="867">
        <v>3550</v>
      </c>
      <c r="G341" s="896"/>
      <c r="H341" s="532"/>
      <c r="I341" s="865">
        <f>C356</f>
        <v>16502</v>
      </c>
      <c r="J341" s="901" t="s">
        <v>1000</v>
      </c>
      <c r="K341" s="775"/>
      <c r="L341" s="819">
        <f>B347</f>
        <v>1097746</v>
      </c>
      <c r="M341" s="822" t="s">
        <v>1008</v>
      </c>
    </row>
    <row r="342" spans="1:13" ht="15.75" x14ac:dyDescent="0.25">
      <c r="A342" s="258" t="s">
        <v>95</v>
      </c>
      <c r="B342" s="950"/>
      <c r="C342" s="951"/>
      <c r="D342" s="149"/>
      <c r="E342" s="4" t="s">
        <v>93</v>
      </c>
      <c r="F342" s="207">
        <v>20204</v>
      </c>
      <c r="G342" s="952">
        <v>20204</v>
      </c>
      <c r="H342" s="532" t="s">
        <v>320</v>
      </c>
      <c r="I342" s="733">
        <f>C360</f>
        <v>160100</v>
      </c>
      <c r="J342" s="901" t="s">
        <v>1000</v>
      </c>
      <c r="K342" s="534"/>
      <c r="L342" s="818">
        <f>B348</f>
        <v>99452</v>
      </c>
      <c r="M342" s="822" t="s">
        <v>1008</v>
      </c>
    </row>
    <row r="343" spans="1:13" ht="15.75" x14ac:dyDescent="0.25">
      <c r="A343" s="198"/>
      <c r="B343" s="6"/>
      <c r="C343" s="695"/>
      <c r="D343" s="149"/>
      <c r="E343" s="6"/>
      <c r="F343" s="149"/>
      <c r="G343" s="698"/>
      <c r="H343" s="532"/>
      <c r="I343" s="733">
        <f>C361</f>
        <v>0</v>
      </c>
      <c r="J343" s="775"/>
      <c r="K343" s="534"/>
      <c r="L343" s="818">
        <f>B354</f>
        <v>4750</v>
      </c>
      <c r="M343" s="900" t="s">
        <v>1000</v>
      </c>
    </row>
    <row r="344" spans="1:13" ht="15.75" x14ac:dyDescent="0.25">
      <c r="A344" s="257" t="s">
        <v>103</v>
      </c>
      <c r="B344" s="794"/>
      <c r="C344" s="695"/>
      <c r="D344" s="169"/>
      <c r="E344" s="6"/>
      <c r="F344" s="55"/>
      <c r="G344" s="698"/>
      <c r="H344" s="532"/>
      <c r="I344" s="733">
        <f>C365</f>
        <v>0</v>
      </c>
      <c r="J344" s="775"/>
      <c r="K344" s="534"/>
      <c r="L344" s="818">
        <f>B355</f>
        <v>31635</v>
      </c>
      <c r="M344" s="704" t="s">
        <v>1001</v>
      </c>
    </row>
    <row r="345" spans="1:13" ht="15.75" x14ac:dyDescent="0.25">
      <c r="A345" s="799" t="s">
        <v>95</v>
      </c>
      <c r="B345" s="871">
        <v>81557</v>
      </c>
      <c r="C345" s="896"/>
      <c r="D345" s="149"/>
      <c r="E345" s="6"/>
      <c r="F345" s="6"/>
      <c r="G345" s="698"/>
      <c r="H345" s="532"/>
      <c r="I345" s="733">
        <f>C366</f>
        <v>0</v>
      </c>
      <c r="J345" s="775"/>
      <c r="K345" s="534"/>
      <c r="L345" s="818">
        <f>B356</f>
        <v>16502</v>
      </c>
      <c r="M345" s="704" t="s">
        <v>1001</v>
      </c>
    </row>
    <row r="346" spans="1:13" ht="15.75" x14ac:dyDescent="0.25">
      <c r="A346" s="799" t="s">
        <v>93</v>
      </c>
      <c r="B346" s="691">
        <v>106065</v>
      </c>
      <c r="C346" s="952">
        <v>106065</v>
      </c>
      <c r="D346" s="149"/>
      <c r="E346" s="60" t="s">
        <v>104</v>
      </c>
      <c r="F346" s="788"/>
      <c r="G346" s="698"/>
      <c r="H346" s="532"/>
      <c r="I346" s="733">
        <f>C367</f>
        <v>967160</v>
      </c>
      <c r="J346" s="901" t="s">
        <v>1000</v>
      </c>
      <c r="K346" s="534"/>
      <c r="L346" s="819">
        <f>B360</f>
        <v>160100</v>
      </c>
      <c r="M346" s="704" t="s">
        <v>1001</v>
      </c>
    </row>
    <row r="347" spans="1:13" ht="15.75" x14ac:dyDescent="0.25">
      <c r="A347" s="799" t="s">
        <v>92</v>
      </c>
      <c r="B347" s="691">
        <v>1097746</v>
      </c>
      <c r="C347" s="952">
        <v>1097746</v>
      </c>
      <c r="D347" s="690"/>
      <c r="E347" s="4" t="s">
        <v>100</v>
      </c>
      <c r="F347" s="969">
        <v>9386</v>
      </c>
      <c r="G347" s="896"/>
      <c r="H347" s="532"/>
      <c r="I347" s="865">
        <f>G340</f>
        <v>12873</v>
      </c>
      <c r="J347" s="901" t="s">
        <v>1000</v>
      </c>
      <c r="K347" s="534"/>
      <c r="L347" s="819">
        <f>B361</f>
        <v>14918</v>
      </c>
      <c r="M347" s="900" t="s">
        <v>1000</v>
      </c>
    </row>
    <row r="348" spans="1:13" ht="15.75" x14ac:dyDescent="0.25">
      <c r="A348" s="799" t="s">
        <v>105</v>
      </c>
      <c r="B348" s="800">
        <v>99452</v>
      </c>
      <c r="C348" s="973">
        <v>99452</v>
      </c>
      <c r="D348" s="149"/>
      <c r="E348" s="6"/>
      <c r="F348" s="6"/>
      <c r="G348" s="698"/>
      <c r="H348" s="532"/>
      <c r="I348" s="865">
        <f>G342</f>
        <v>20204</v>
      </c>
      <c r="J348" s="901" t="s">
        <v>1000</v>
      </c>
      <c r="K348" s="534"/>
      <c r="L348" s="818">
        <f>B367</f>
        <v>965832</v>
      </c>
      <c r="M348" s="704" t="s">
        <v>1001</v>
      </c>
    </row>
    <row r="349" spans="1:13" ht="15.75" x14ac:dyDescent="0.25">
      <c r="A349" s="728" t="s">
        <v>859</v>
      </c>
      <c r="B349" s="813">
        <v>19554</v>
      </c>
      <c r="C349" s="952">
        <v>19554</v>
      </c>
      <c r="D349" s="149"/>
      <c r="E349" s="6"/>
      <c r="F349" s="6"/>
      <c r="G349" s="699"/>
      <c r="H349" s="532"/>
      <c r="I349" s="865">
        <f>G351</f>
        <v>1020864</v>
      </c>
      <c r="J349" s="901" t="s">
        <v>1000</v>
      </c>
      <c r="K349" s="534"/>
      <c r="L349" s="818">
        <f>F340</f>
        <v>12873</v>
      </c>
      <c r="M349" s="704" t="s">
        <v>1001</v>
      </c>
    </row>
    <row r="350" spans="1:13" ht="15.75" x14ac:dyDescent="0.25">
      <c r="A350" s="149"/>
      <c r="B350" s="943"/>
      <c r="C350" s="695"/>
      <c r="D350" s="149"/>
      <c r="E350" s="814" t="s">
        <v>98</v>
      </c>
      <c r="F350" s="794"/>
      <c r="G350" s="698"/>
      <c r="H350" s="532"/>
      <c r="I350" s="865"/>
      <c r="J350" s="534"/>
      <c r="K350" s="534"/>
      <c r="L350" s="818">
        <f>F341</f>
        <v>3550</v>
      </c>
      <c r="M350" s="900" t="s">
        <v>1000</v>
      </c>
    </row>
    <row r="351" spans="1:13" ht="15.75" x14ac:dyDescent="0.25">
      <c r="D351" s="510"/>
      <c r="E351" s="4" t="s">
        <v>100</v>
      </c>
      <c r="F351" s="691">
        <v>1019504</v>
      </c>
      <c r="G351" s="952">
        <v>1020864</v>
      </c>
      <c r="H351" s="718">
        <f>G351-F351</f>
        <v>1360</v>
      </c>
      <c r="I351" s="865">
        <f>G361</f>
        <v>80479</v>
      </c>
      <c r="J351" s="901" t="s">
        <v>1000</v>
      </c>
      <c r="K351" s="534"/>
      <c r="L351" s="818">
        <f>F342</f>
        <v>20204</v>
      </c>
      <c r="M351" s="704" t="s">
        <v>1001</v>
      </c>
    </row>
    <row r="352" spans="1:13" ht="15.75" x14ac:dyDescent="0.25">
      <c r="D352" s="149"/>
      <c r="E352" s="4" t="s">
        <v>95</v>
      </c>
      <c r="F352" s="871">
        <v>43635</v>
      </c>
      <c r="G352" s="899"/>
      <c r="H352" s="532"/>
      <c r="I352" s="866">
        <f>G362</f>
        <v>7514</v>
      </c>
      <c r="J352" s="901" t="s">
        <v>1000</v>
      </c>
      <c r="K352" s="534"/>
      <c r="L352" s="868">
        <f>F347</f>
        <v>9386</v>
      </c>
      <c r="M352" s="900" t="s">
        <v>1000</v>
      </c>
    </row>
    <row r="353" spans="1:13" ht="15.75" x14ac:dyDescent="0.25">
      <c r="A353" s="257" t="s">
        <v>352</v>
      </c>
      <c r="B353" s="794"/>
      <c r="C353" s="695"/>
      <c r="D353" s="149"/>
      <c r="E353" s="4" t="s">
        <v>612</v>
      </c>
      <c r="F353" s="691">
        <v>6342</v>
      </c>
      <c r="G353" s="952">
        <v>6342</v>
      </c>
      <c r="H353" s="534"/>
      <c r="I353" s="733">
        <f>C349</f>
        <v>19554</v>
      </c>
      <c r="J353" s="901" t="s">
        <v>1000</v>
      </c>
      <c r="K353" s="534"/>
      <c r="L353" s="818">
        <f>F351</f>
        <v>1019504</v>
      </c>
      <c r="M353" s="704" t="s">
        <v>1001</v>
      </c>
    </row>
    <row r="354" spans="1:13" ht="15.75" x14ac:dyDescent="0.25">
      <c r="A354" s="253" t="s">
        <v>95</v>
      </c>
      <c r="B354" s="867">
        <v>4750</v>
      </c>
      <c r="C354" s="896"/>
      <c r="D354" s="149"/>
      <c r="E354" s="6"/>
      <c r="F354" s="149"/>
      <c r="G354" s="696"/>
      <c r="H354" s="534"/>
      <c r="I354" s="971">
        <f>G353</f>
        <v>6342</v>
      </c>
      <c r="J354" s="774"/>
      <c r="K354" s="534"/>
      <c r="L354" s="818">
        <f>F352</f>
        <v>43635</v>
      </c>
      <c r="M354" s="900" t="s">
        <v>1000</v>
      </c>
    </row>
    <row r="355" spans="1:13" ht="15.75" x14ac:dyDescent="0.25">
      <c r="A355" s="253" t="s">
        <v>93</v>
      </c>
      <c r="B355" s="207">
        <v>31635</v>
      </c>
      <c r="C355" s="952">
        <v>31635</v>
      </c>
      <c r="D355" s="149" t="s">
        <v>320</v>
      </c>
      <c r="E355" s="149"/>
      <c r="F355" s="230"/>
      <c r="G355" s="696"/>
      <c r="H355" s="534"/>
      <c r="I355" s="719"/>
      <c r="J355" s="775"/>
      <c r="K355" s="534"/>
      <c r="L355" s="817">
        <f>F353</f>
        <v>6342</v>
      </c>
      <c r="M355" s="704" t="s">
        <v>1001</v>
      </c>
    </row>
    <row r="356" spans="1:13" ht="15.75" x14ac:dyDescent="0.25">
      <c r="A356" s="253" t="s">
        <v>92</v>
      </c>
      <c r="B356" s="207">
        <v>16502</v>
      </c>
      <c r="C356" s="952">
        <v>16502</v>
      </c>
      <c r="D356" s="149" t="s">
        <v>320</v>
      </c>
      <c r="E356" s="149"/>
      <c r="F356" s="230"/>
      <c r="G356" s="696"/>
      <c r="H356" s="532"/>
      <c r="I356" s="719"/>
      <c r="J356" s="534"/>
      <c r="K356" s="534"/>
      <c r="L356" s="820">
        <f>F361</f>
        <v>80479</v>
      </c>
      <c r="M356" s="704" t="s">
        <v>1001</v>
      </c>
    </row>
    <row r="357" spans="1:13" ht="15.75" x14ac:dyDescent="0.25">
      <c r="D357" s="690"/>
      <c r="E357" s="149"/>
      <c r="F357" s="230"/>
      <c r="G357" s="696"/>
      <c r="H357" s="721" t="s">
        <v>108</v>
      </c>
      <c r="I357" s="722">
        <f>SUM(I333:I356)</f>
        <v>3687098</v>
      </c>
      <c r="J357" s="532"/>
      <c r="K357" s="534"/>
      <c r="L357" s="820">
        <f>F362</f>
        <v>7514</v>
      </c>
      <c r="M357" s="704" t="s">
        <v>1001</v>
      </c>
    </row>
    <row r="358" spans="1:13" ht="15.75" x14ac:dyDescent="0.25">
      <c r="A358" s="198"/>
      <c r="B358" s="6"/>
      <c r="C358" s="695"/>
      <c r="D358" s="149"/>
      <c r="E358" s="149"/>
      <c r="F358" s="149"/>
      <c r="G358" s="695"/>
      <c r="H358" s="532"/>
      <c r="I358" s="532"/>
      <c r="J358" s="532"/>
      <c r="K358" s="534"/>
      <c r="L358" s="878">
        <f>B349</f>
        <v>19554</v>
      </c>
      <c r="M358" s="822" t="s">
        <v>1008</v>
      </c>
    </row>
    <row r="359" spans="1:13" ht="15.75" x14ac:dyDescent="0.25">
      <c r="A359" s="787" t="s">
        <v>106</v>
      </c>
      <c r="B359" s="814"/>
      <c r="C359" s="695"/>
      <c r="D359" s="149"/>
      <c r="E359" s="6"/>
      <c r="F359" s="6"/>
      <c r="G359" s="695"/>
      <c r="H359" s="718"/>
      <c r="I359" s="532"/>
      <c r="J359" s="532"/>
      <c r="L359" s="821">
        <f>B350</f>
        <v>0</v>
      </c>
      <c r="M359" s="822"/>
    </row>
    <row r="360" spans="1:13" ht="15.75" x14ac:dyDescent="0.25">
      <c r="A360" s="4" t="s">
        <v>100</v>
      </c>
      <c r="B360" s="691">
        <v>160100</v>
      </c>
      <c r="C360" s="952">
        <v>160100</v>
      </c>
      <c r="D360" s="883"/>
      <c r="E360" s="784" t="s">
        <v>410</v>
      </c>
      <c r="F360" s="794"/>
      <c r="G360" s="695"/>
      <c r="H360" s="953"/>
      <c r="I360" s="532"/>
      <c r="J360" s="532"/>
      <c r="L360" s="821">
        <f>F363</f>
        <v>2863</v>
      </c>
      <c r="M360" s="900" t="s">
        <v>1000</v>
      </c>
    </row>
    <row r="361" spans="1:13" ht="18.75" x14ac:dyDescent="0.3">
      <c r="A361" s="4" t="s">
        <v>95</v>
      </c>
      <c r="B361" s="871">
        <v>14918</v>
      </c>
      <c r="C361" s="896"/>
      <c r="D361" s="149"/>
      <c r="E361" s="4" t="s">
        <v>411</v>
      </c>
      <c r="F361" s="691">
        <v>80479</v>
      </c>
      <c r="G361" s="952">
        <v>80479</v>
      </c>
      <c r="H361" s="954" t="s">
        <v>320</v>
      </c>
      <c r="I361" s="723"/>
      <c r="J361" s="532"/>
      <c r="K361" s="721" t="s">
        <v>108</v>
      </c>
      <c r="L361" s="840">
        <f>SUM(L333:L360)</f>
        <v>3845069</v>
      </c>
      <c r="M361" s="701"/>
    </row>
    <row r="362" spans="1:13" ht="15.75" x14ac:dyDescent="0.25">
      <c r="A362" s="198"/>
      <c r="B362" s="6"/>
      <c r="C362" s="695"/>
      <c r="D362" s="149"/>
      <c r="E362" s="4" t="s">
        <v>93</v>
      </c>
      <c r="F362" s="691">
        <v>7514</v>
      </c>
      <c r="G362" s="952">
        <v>7514</v>
      </c>
      <c r="H362" s="954" t="s">
        <v>320</v>
      </c>
      <c r="I362" s="534"/>
      <c r="J362" s="283"/>
      <c r="K362" s="765"/>
      <c r="L362" s="765"/>
      <c r="M362" s="778"/>
    </row>
    <row r="363" spans="1:13" ht="15.75" x14ac:dyDescent="0.25">
      <c r="A363" s="198"/>
      <c r="B363" s="6"/>
      <c r="C363" s="695"/>
      <c r="D363" s="149"/>
      <c r="E363" s="4" t="s">
        <v>95</v>
      </c>
      <c r="F363" s="867">
        <v>2863</v>
      </c>
      <c r="G363" s="250"/>
      <c r="H363" s="148"/>
      <c r="I363" s="766"/>
      <c r="K363" s="767"/>
      <c r="L363" s="724"/>
      <c r="M363" s="779"/>
    </row>
    <row r="364" spans="1:13" ht="18.75" x14ac:dyDescent="0.3">
      <c r="A364" s="252" t="s">
        <v>109</v>
      </c>
      <c r="B364" s="794"/>
      <c r="C364" s="695"/>
      <c r="D364" s="690"/>
      <c r="E364" s="149"/>
      <c r="F364" s="815"/>
      <c r="K364" s="725"/>
      <c r="L364" s="841"/>
      <c r="M364" s="779"/>
    </row>
    <row r="365" spans="1:13" ht="15.75" x14ac:dyDescent="0.25">
      <c r="A365" s="799" t="s">
        <v>100</v>
      </c>
      <c r="B365" s="692"/>
      <c r="C365" s="896"/>
      <c r="D365" s="168"/>
      <c r="E365" s="6"/>
      <c r="F365" s="6"/>
      <c r="K365" s="725"/>
      <c r="M365" s="779"/>
    </row>
    <row r="366" spans="1:13" ht="15.75" x14ac:dyDescent="0.25">
      <c r="A366" s="799" t="s">
        <v>93</v>
      </c>
      <c r="B366" s="393"/>
      <c r="C366" s="896"/>
      <c r="D366" s="149"/>
      <c r="E366" s="6"/>
      <c r="F366" s="6"/>
      <c r="H366" s="6"/>
      <c r="I366" s="6"/>
      <c r="J366" s="6"/>
      <c r="K366" s="725"/>
      <c r="L366" s="945" t="s">
        <v>1010</v>
      </c>
      <c r="M366" s="779"/>
    </row>
    <row r="367" spans="1:13" ht="18.75" x14ac:dyDescent="0.3">
      <c r="A367" s="799" t="s">
        <v>111</v>
      </c>
      <c r="B367" s="897">
        <v>965832</v>
      </c>
      <c r="C367" s="970">
        <v>967160</v>
      </c>
      <c r="D367" s="883">
        <f>C367-B367</f>
        <v>1328</v>
      </c>
      <c r="E367" s="6"/>
      <c r="F367" s="6"/>
      <c r="H367" s="24"/>
      <c r="I367" s="937" t="s">
        <v>407</v>
      </c>
      <c r="J367" s="938" t="s">
        <v>406</v>
      </c>
      <c r="K367" s="637"/>
      <c r="L367" s="947">
        <f>80479+7514+160100+6342+1019504+31635+16502+965832+12873+20204</f>
        <v>2320985</v>
      </c>
      <c r="M367" s="780"/>
    </row>
    <row r="368" spans="1:13" ht="15.75" x14ac:dyDescent="0.25">
      <c r="A368" s="198"/>
      <c r="B368" s="510"/>
      <c r="C368" s="255"/>
      <c r="D368" s="169"/>
      <c r="E368" s="6"/>
      <c r="F368" s="6"/>
      <c r="H368" s="939">
        <v>45793</v>
      </c>
      <c r="I368" s="940">
        <f>SUM(L344+L345+L346+L348+L349+L351+L353+L355+L356+L357)</f>
        <v>2320985</v>
      </c>
      <c r="J368" s="938"/>
      <c r="K368" s="772"/>
      <c r="L368" s="947">
        <f>17136+1512+1873+20087+99452+1097746+106065+19554</f>
        <v>1363425</v>
      </c>
      <c r="M368" s="781"/>
    </row>
    <row r="369" spans="1:13" ht="15.75" x14ac:dyDescent="0.25">
      <c r="A369" s="198"/>
      <c r="B369" s="6"/>
      <c r="C369" s="149"/>
      <c r="D369" s="695"/>
      <c r="E369" s="6"/>
      <c r="F369" s="6"/>
      <c r="H369" s="939">
        <v>45796</v>
      </c>
      <c r="I369" s="941">
        <f>SUM(L333+L334+L336+L337+L340+L341+L342+L358)</f>
        <v>1363425</v>
      </c>
      <c r="J369" s="398"/>
      <c r="K369" s="766"/>
      <c r="L369" s="947">
        <f>81557+2863+14918+43635+4750+3550+9386</f>
        <v>160659</v>
      </c>
      <c r="M369" s="780"/>
    </row>
    <row r="370" spans="1:13" ht="15.75" x14ac:dyDescent="0.25">
      <c r="A370" s="198"/>
      <c r="B370" s="6"/>
      <c r="C370" s="149"/>
      <c r="D370" s="169"/>
      <c r="E370" s="149"/>
      <c r="F370" s="149"/>
      <c r="H370" s="939">
        <v>45799</v>
      </c>
      <c r="I370" s="937">
        <f>SUM(L339+L343+L347+L350+L352+L354+L360)</f>
        <v>160659</v>
      </c>
      <c r="J370" s="942">
        <f>I357</f>
        <v>3687098</v>
      </c>
      <c r="K370" s="768"/>
      <c r="L370" s="946">
        <f>12873+20204+967160+31635+16502+1020864+160100+7514+80479+1097746+106065+99452+1873+20087+17136+1512</f>
        <v>3661202</v>
      </c>
      <c r="M370" s="701"/>
    </row>
    <row r="371" spans="1:13" ht="15.75" x14ac:dyDescent="0.25">
      <c r="A371" s="198"/>
      <c r="B371" s="540"/>
      <c r="C371" s="777"/>
      <c r="D371" s="510"/>
      <c r="E371" s="510"/>
      <c r="F371" s="510"/>
      <c r="G371" s="847"/>
      <c r="H371" s="6"/>
      <c r="I371" s="944">
        <f>SUM(I368:I370)</f>
        <v>3845069</v>
      </c>
      <c r="J371" s="944">
        <f>SUM(J370)</f>
        <v>3687098</v>
      </c>
      <c r="K371" s="532"/>
      <c r="L371" s="710"/>
      <c r="M371" s="701"/>
    </row>
    <row r="372" spans="1:13" x14ac:dyDescent="0.25">
      <c r="A372" s="198"/>
      <c r="B372" s="6"/>
      <c r="C372" s="149"/>
      <c r="D372" s="816"/>
      <c r="E372" s="510"/>
      <c r="F372" s="510"/>
      <c r="G372" s="846"/>
      <c r="H372" s="6"/>
      <c r="I372" s="6"/>
      <c r="J372" s="6"/>
      <c r="K372" s="6"/>
      <c r="L372" s="540">
        <f>H351+D367</f>
        <v>2688</v>
      </c>
      <c r="M372" s="199"/>
    </row>
    <row r="373" spans="1:13" x14ac:dyDescent="0.25">
      <c r="A373" s="198"/>
      <c r="B373" s="540"/>
      <c r="C373" s="149"/>
      <c r="D373" s="777"/>
      <c r="E373" s="149"/>
      <c r="F373" s="149"/>
      <c r="K373" s="6"/>
      <c r="L373" s="186">
        <f>J370+I370+L372</f>
        <v>3850445</v>
      </c>
      <c r="M373" s="199"/>
    </row>
    <row r="374" spans="1:13" ht="15.75" thickBot="1" x14ac:dyDescent="0.3">
      <c r="A374" s="312"/>
      <c r="B374" s="313"/>
      <c r="C374" s="387"/>
      <c r="D374" s="313"/>
      <c r="E374" s="513"/>
      <c r="F374" s="513"/>
      <c r="G374" s="42"/>
      <c r="H374" s="42"/>
      <c r="I374" s="42"/>
      <c r="J374" s="42"/>
      <c r="K374" s="42"/>
      <c r="L374" s="948">
        <f>L373-L361</f>
        <v>5376</v>
      </c>
      <c r="M374" s="206"/>
    </row>
    <row r="378" spans="1:13" ht="15.75" thickBot="1" x14ac:dyDescent="0.3"/>
    <row r="379" spans="1:13" x14ac:dyDescent="0.25">
      <c r="A379" s="195"/>
      <c r="B379" s="196"/>
      <c r="C379" s="390"/>
      <c r="D379" s="196"/>
      <c r="E379" s="196"/>
      <c r="F379" s="196"/>
      <c r="G379" s="196"/>
      <c r="H379" s="196"/>
      <c r="I379" s="196"/>
      <c r="J379" s="196"/>
      <c r="K379" s="196"/>
      <c r="L379" s="196"/>
      <c r="M379" s="197"/>
    </row>
    <row r="380" spans="1:13" ht="21" x14ac:dyDescent="0.35">
      <c r="A380" s="198"/>
      <c r="B380" s="6"/>
      <c r="C380" s="149"/>
      <c r="D380" s="6"/>
      <c r="E380" s="6"/>
      <c r="F380" s="6"/>
      <c r="G380" s="514" t="s">
        <v>1108</v>
      </c>
      <c r="H380" s="532"/>
      <c r="I380" s="538"/>
      <c r="J380" s="532"/>
      <c r="K380" s="532"/>
      <c r="L380" s="532"/>
      <c r="M380" s="701"/>
    </row>
    <row r="381" spans="1:13" ht="15.75" x14ac:dyDescent="0.25">
      <c r="A381" s="198"/>
      <c r="B381" s="6"/>
      <c r="C381" s="6"/>
      <c r="D381" s="6"/>
      <c r="E381" s="6"/>
      <c r="F381" s="6"/>
      <c r="G381" s="6"/>
      <c r="H381" s="532"/>
      <c r="I381" s="702" t="s">
        <v>400</v>
      </c>
      <c r="J381" s="532"/>
      <c r="K381" s="532"/>
      <c r="L381" s="538" t="s">
        <v>350</v>
      </c>
      <c r="M381" s="701"/>
    </row>
    <row r="382" spans="1:13" ht="15.75" x14ac:dyDescent="0.25">
      <c r="A382" s="251"/>
      <c r="B382" s="693" t="s">
        <v>844</v>
      </c>
      <c r="C382" s="255" t="s">
        <v>845</v>
      </c>
      <c r="D382" s="149"/>
      <c r="E382" s="55"/>
      <c r="F382" s="55"/>
      <c r="G382" s="6"/>
      <c r="H382" s="532"/>
      <c r="I382" s="733">
        <f>C384</f>
        <v>87333</v>
      </c>
      <c r="J382" s="1012">
        <v>45831</v>
      </c>
      <c r="K382" s="534"/>
      <c r="L382" s="818">
        <f>B384</f>
        <v>87333</v>
      </c>
      <c r="M382" s="1021">
        <v>45825</v>
      </c>
    </row>
    <row r="383" spans="1:13" ht="15.75" x14ac:dyDescent="0.25">
      <c r="A383" s="252" t="s">
        <v>91</v>
      </c>
      <c r="B383" s="794"/>
      <c r="C383" s="695"/>
      <c r="D383" s="149"/>
      <c r="E383" s="55"/>
      <c r="F383" s="58"/>
      <c r="G383" s="6"/>
      <c r="H383" s="532"/>
      <c r="I383" s="733">
        <f>C385</f>
        <v>8172</v>
      </c>
      <c r="J383" s="1012">
        <v>45831</v>
      </c>
      <c r="K383" s="534"/>
      <c r="L383" s="818">
        <f>B385</f>
        <v>8172</v>
      </c>
      <c r="M383" s="1021">
        <v>45825</v>
      </c>
    </row>
    <row r="384" spans="1:13" ht="15.75" x14ac:dyDescent="0.25">
      <c r="A384" s="799" t="s">
        <v>92</v>
      </c>
      <c r="B384" s="969">
        <v>87333</v>
      </c>
      <c r="C384" s="1008">
        <v>87333</v>
      </c>
      <c r="D384" s="149"/>
      <c r="E384" s="6"/>
      <c r="F384" s="6"/>
      <c r="G384" s="6"/>
      <c r="H384" s="532"/>
      <c r="I384" s="733">
        <f>C389</f>
        <v>89229</v>
      </c>
      <c r="J384" s="1012">
        <v>45831</v>
      </c>
      <c r="K384" s="534"/>
      <c r="L384" s="819">
        <f>B386</f>
        <v>6169</v>
      </c>
      <c r="M384" s="1014">
        <v>45831</v>
      </c>
    </row>
    <row r="385" spans="1:13" ht="15.75" x14ac:dyDescent="0.25">
      <c r="A385" s="799" t="s">
        <v>93</v>
      </c>
      <c r="B385" s="969">
        <v>8172</v>
      </c>
      <c r="C385" s="1008">
        <v>8172</v>
      </c>
      <c r="D385" s="149"/>
      <c r="E385" s="6"/>
      <c r="F385" s="6"/>
      <c r="G385" s="6"/>
      <c r="H385" s="532"/>
      <c r="I385" s="733">
        <f>C390</f>
        <v>8372</v>
      </c>
      <c r="J385" s="1012">
        <v>45831</v>
      </c>
      <c r="K385" s="534"/>
      <c r="L385" s="818">
        <f>B389</f>
        <v>89229</v>
      </c>
      <c r="M385" s="1021">
        <v>45825</v>
      </c>
    </row>
    <row r="386" spans="1:13" ht="15.75" x14ac:dyDescent="0.25">
      <c r="A386" s="254" t="s">
        <v>95</v>
      </c>
      <c r="B386" s="1043">
        <v>6169</v>
      </c>
      <c r="C386" s="951"/>
      <c r="D386" s="149"/>
      <c r="E386" s="6"/>
      <c r="F386" s="6"/>
      <c r="G386" s="255"/>
      <c r="H386" s="532"/>
      <c r="I386" s="733">
        <f>C395</f>
        <v>153822</v>
      </c>
      <c r="J386" s="1012">
        <v>45831</v>
      </c>
      <c r="K386" s="534"/>
      <c r="L386" s="818">
        <f>B390</f>
        <v>8372</v>
      </c>
      <c r="M386" s="1021">
        <v>45825</v>
      </c>
    </row>
    <row r="387" spans="1:13" ht="15.75" x14ac:dyDescent="0.25">
      <c r="A387" s="256"/>
      <c r="B387" s="65"/>
      <c r="C387" s="695"/>
      <c r="D387" s="149"/>
      <c r="E387" s="6"/>
      <c r="F387" s="694" t="s">
        <v>844</v>
      </c>
      <c r="G387" s="255" t="s">
        <v>845</v>
      </c>
      <c r="H387" s="532"/>
      <c r="I387" s="733">
        <f>C396</f>
        <v>1646343</v>
      </c>
      <c r="J387" s="1012">
        <v>45831</v>
      </c>
      <c r="K387" s="534"/>
      <c r="L387" s="819">
        <f>B391</f>
        <v>4548</v>
      </c>
      <c r="M387" s="1014">
        <v>45831</v>
      </c>
    </row>
    <row r="388" spans="1:13" ht="15.75" x14ac:dyDescent="0.25">
      <c r="A388" s="257" t="s">
        <v>96</v>
      </c>
      <c r="B388" s="794" t="s">
        <v>97</v>
      </c>
      <c r="C388" s="697"/>
      <c r="D388" s="149"/>
      <c r="E388" s="75" t="s">
        <v>107</v>
      </c>
      <c r="F388" s="898"/>
      <c r="G388" s="698"/>
      <c r="H388" s="532"/>
      <c r="I388" s="733">
        <f>C397</f>
        <v>116925</v>
      </c>
      <c r="J388" s="1012">
        <v>45831</v>
      </c>
      <c r="K388" s="534"/>
      <c r="L388" s="818">
        <f>B394</f>
        <v>211668</v>
      </c>
      <c r="M388" s="822"/>
    </row>
    <row r="389" spans="1:13" ht="18.75" x14ac:dyDescent="0.3">
      <c r="A389" s="799" t="s">
        <v>92</v>
      </c>
      <c r="B389" s="1044">
        <v>89229</v>
      </c>
      <c r="C389" s="1009">
        <v>89229</v>
      </c>
      <c r="D389" s="149"/>
      <c r="E389" s="4" t="s">
        <v>100</v>
      </c>
      <c r="F389" s="969">
        <v>17041</v>
      </c>
      <c r="G389" s="1008">
        <v>17041</v>
      </c>
      <c r="H389" s="532"/>
      <c r="I389" s="733">
        <f>C404</f>
        <v>21875</v>
      </c>
      <c r="J389" s="1012">
        <v>45831</v>
      </c>
      <c r="K389" s="534"/>
      <c r="L389" s="819">
        <f>B395</f>
        <v>153822</v>
      </c>
      <c r="M389" s="1021">
        <v>45825</v>
      </c>
    </row>
    <row r="390" spans="1:13" ht="15.75" x14ac:dyDescent="0.25">
      <c r="A390" s="799" t="s">
        <v>93</v>
      </c>
      <c r="B390" s="969">
        <v>8372</v>
      </c>
      <c r="C390" s="1008">
        <v>8372</v>
      </c>
      <c r="D390" s="149"/>
      <c r="E390" s="4" t="s">
        <v>95</v>
      </c>
      <c r="F390" s="867">
        <v>11900</v>
      </c>
      <c r="G390" s="896"/>
      <c r="H390" s="532"/>
      <c r="I390" s="733">
        <f>C405</f>
        <v>9968</v>
      </c>
      <c r="J390" s="1012">
        <v>45831</v>
      </c>
      <c r="K390" s="775"/>
      <c r="L390" s="819">
        <f>B396</f>
        <v>1646343</v>
      </c>
      <c r="M390" s="1021">
        <v>45825</v>
      </c>
    </row>
    <row r="391" spans="1:13" ht="15.75" x14ac:dyDescent="0.25">
      <c r="A391" s="258" t="s">
        <v>95</v>
      </c>
      <c r="B391" s="1043">
        <v>4548</v>
      </c>
      <c r="C391" s="951"/>
      <c r="D391" s="149"/>
      <c r="E391" s="4" t="s">
        <v>93</v>
      </c>
      <c r="F391" s="969">
        <v>26397</v>
      </c>
      <c r="G391" s="1008">
        <v>26397</v>
      </c>
      <c r="H391" s="532"/>
      <c r="I391" s="733">
        <f>C409</f>
        <v>158318</v>
      </c>
      <c r="J391" s="1012">
        <v>45831</v>
      </c>
      <c r="K391" s="534"/>
      <c r="L391" s="818">
        <f>B397</f>
        <v>116925</v>
      </c>
      <c r="M391" s="1021">
        <v>45825</v>
      </c>
    </row>
    <row r="392" spans="1:13" ht="15.75" x14ac:dyDescent="0.25">
      <c r="A392" s="198"/>
      <c r="B392" s="6"/>
      <c r="C392" s="695"/>
      <c r="D392" s="149"/>
      <c r="E392" s="6"/>
      <c r="F392" s="149"/>
      <c r="G392" s="698"/>
      <c r="H392" s="532"/>
      <c r="I392" s="733">
        <f>C410</f>
        <v>0</v>
      </c>
      <c r="J392" s="1012">
        <v>45831</v>
      </c>
      <c r="K392" s="534"/>
      <c r="L392" s="818">
        <f>B403</f>
        <v>14400</v>
      </c>
      <c r="M392" s="1014">
        <v>45831</v>
      </c>
    </row>
    <row r="393" spans="1:13" ht="15.75" x14ac:dyDescent="0.25">
      <c r="A393" s="257" t="s">
        <v>103</v>
      </c>
      <c r="B393" s="794"/>
      <c r="C393" s="695"/>
      <c r="D393" s="169"/>
      <c r="E393" s="6"/>
      <c r="F393" s="55"/>
      <c r="G393" s="698"/>
      <c r="H393" s="532"/>
      <c r="I393" s="733">
        <f>C414</f>
        <v>0</v>
      </c>
      <c r="J393" s="1012">
        <v>45831</v>
      </c>
      <c r="K393" s="534"/>
      <c r="L393" s="818">
        <f>B404</f>
        <v>21875</v>
      </c>
      <c r="M393" s="1013">
        <v>45824</v>
      </c>
    </row>
    <row r="394" spans="1:13" ht="15.75" x14ac:dyDescent="0.25">
      <c r="A394" s="799" t="s">
        <v>95</v>
      </c>
      <c r="B394" s="871">
        <v>211668</v>
      </c>
      <c r="C394" s="896"/>
      <c r="D394" s="149"/>
      <c r="E394" s="6"/>
      <c r="F394" s="6"/>
      <c r="G394" s="698"/>
      <c r="H394" s="532"/>
      <c r="I394" s="733">
        <f>C415</f>
        <v>0</v>
      </c>
      <c r="J394" s="1012">
        <v>45831</v>
      </c>
      <c r="K394" s="534"/>
      <c r="L394" s="818">
        <f>B405</f>
        <v>9968</v>
      </c>
      <c r="M394" s="1013">
        <v>45824</v>
      </c>
    </row>
    <row r="395" spans="1:13" ht="15.75" x14ac:dyDescent="0.25">
      <c r="A395" s="799" t="s">
        <v>93</v>
      </c>
      <c r="B395" s="871">
        <v>153822</v>
      </c>
      <c r="C395" s="1008">
        <v>153822</v>
      </c>
      <c r="D395" s="149"/>
      <c r="E395" s="60" t="s">
        <v>104</v>
      </c>
      <c r="F395" s="788"/>
      <c r="G395" s="698"/>
      <c r="H395" s="532"/>
      <c r="I395" s="733">
        <f>C416</f>
        <v>273864</v>
      </c>
      <c r="J395" s="1012">
        <v>45831</v>
      </c>
      <c r="K395" s="534"/>
      <c r="L395" s="819">
        <f>B409</f>
        <v>158318</v>
      </c>
      <c r="M395" s="1013">
        <v>45824</v>
      </c>
    </row>
    <row r="396" spans="1:13" ht="15.75" x14ac:dyDescent="0.25">
      <c r="A396" s="799" t="s">
        <v>92</v>
      </c>
      <c r="B396" s="871">
        <v>1646343</v>
      </c>
      <c r="C396" s="1008">
        <v>1646343</v>
      </c>
      <c r="D396" s="690"/>
      <c r="E396" s="4" t="s">
        <v>100</v>
      </c>
      <c r="F396" s="969">
        <v>9386</v>
      </c>
      <c r="G396" s="896"/>
      <c r="H396" s="532"/>
      <c r="I396" s="733">
        <f>G389</f>
        <v>17041</v>
      </c>
      <c r="J396" s="1012">
        <v>45831</v>
      </c>
      <c r="K396" s="534"/>
      <c r="L396" s="819">
        <f>B410</f>
        <v>14918</v>
      </c>
      <c r="M396" s="1014">
        <v>45831</v>
      </c>
    </row>
    <row r="397" spans="1:13" ht="15.75" x14ac:dyDescent="0.25">
      <c r="A397" s="799" t="s">
        <v>105</v>
      </c>
      <c r="B397" s="1045">
        <v>116925</v>
      </c>
      <c r="C397" s="1010">
        <v>116925</v>
      </c>
      <c r="D397" s="149"/>
      <c r="E397" s="6"/>
      <c r="F397" s="149"/>
      <c r="G397" s="698"/>
      <c r="H397" s="532"/>
      <c r="I397" s="733">
        <f>G391</f>
        <v>26397</v>
      </c>
      <c r="J397" s="1012">
        <v>45831</v>
      </c>
      <c r="K397" s="534"/>
      <c r="L397" s="818">
        <f>B416</f>
        <v>273864</v>
      </c>
      <c r="M397" s="1013">
        <v>45824</v>
      </c>
    </row>
    <row r="398" spans="1:13" ht="15.75" x14ac:dyDescent="0.25">
      <c r="A398" s="728" t="s">
        <v>859</v>
      </c>
      <c r="B398" s="1046">
        <v>3705</v>
      </c>
      <c r="C398" s="1008">
        <v>3705</v>
      </c>
      <c r="D398" s="149"/>
      <c r="E398" s="6"/>
      <c r="F398" s="6"/>
      <c r="G398" s="699"/>
      <c r="H398" s="532"/>
      <c r="I398" s="733">
        <f>G400</f>
        <v>232976</v>
      </c>
      <c r="J398" s="1012">
        <v>45831</v>
      </c>
      <c r="K398" s="534"/>
      <c r="L398" s="818">
        <f>F389</f>
        <v>17041</v>
      </c>
      <c r="M398" s="1013">
        <v>45824</v>
      </c>
    </row>
    <row r="399" spans="1:13" ht="15.75" x14ac:dyDescent="0.25">
      <c r="A399" s="149"/>
      <c r="B399" s="943"/>
      <c r="C399" s="695"/>
      <c r="D399" s="149"/>
      <c r="E399" s="814" t="s">
        <v>98</v>
      </c>
      <c r="F399" s="794"/>
      <c r="G399" s="698"/>
      <c r="H399" s="532"/>
      <c r="I399" s="733"/>
      <c r="J399" s="1012">
        <v>45831</v>
      </c>
      <c r="K399" s="534"/>
      <c r="L399" s="818">
        <f>F390</f>
        <v>11900</v>
      </c>
      <c r="M399" s="1014">
        <v>45831</v>
      </c>
    </row>
    <row r="400" spans="1:13" ht="15.75" x14ac:dyDescent="0.25">
      <c r="D400" s="510"/>
      <c r="E400" s="4" t="s">
        <v>100</v>
      </c>
      <c r="F400" s="871">
        <v>232976</v>
      </c>
      <c r="G400" s="1008">
        <v>232976</v>
      </c>
      <c r="H400" s="718"/>
      <c r="I400" s="733">
        <f>G410</f>
        <v>262006</v>
      </c>
      <c r="J400" s="1012">
        <v>45831</v>
      </c>
      <c r="K400" s="534"/>
      <c r="L400" s="818">
        <f>F391</f>
        <v>26397</v>
      </c>
      <c r="M400" s="1013">
        <v>45824</v>
      </c>
    </row>
    <row r="401" spans="1:13" ht="15.75" x14ac:dyDescent="0.25">
      <c r="D401" s="149"/>
      <c r="E401" s="4" t="s">
        <v>95</v>
      </c>
      <c r="F401" s="871">
        <v>43635</v>
      </c>
      <c r="G401" s="899"/>
      <c r="H401" s="532"/>
      <c r="I401" s="1011">
        <f>G411</f>
        <v>23254</v>
      </c>
      <c r="J401" s="1012">
        <v>45831</v>
      </c>
      <c r="K401" s="534"/>
      <c r="L401" s="818">
        <f>F396</f>
        <v>9386</v>
      </c>
      <c r="M401" s="1014">
        <v>45831</v>
      </c>
    </row>
    <row r="402" spans="1:13" ht="15.75" x14ac:dyDescent="0.25">
      <c r="A402" s="257" t="s">
        <v>352</v>
      </c>
      <c r="B402" s="794"/>
      <c r="C402" s="695"/>
      <c r="D402" s="149"/>
      <c r="E402" s="4" t="s">
        <v>612</v>
      </c>
      <c r="F402" s="871">
        <v>7579</v>
      </c>
      <c r="G402" s="1008" t="s">
        <v>489</v>
      </c>
      <c r="H402" s="534"/>
      <c r="I402" s="733">
        <f>C398</f>
        <v>3705</v>
      </c>
      <c r="J402" s="1012">
        <v>45831</v>
      </c>
      <c r="K402" s="534"/>
      <c r="L402" s="818">
        <f>F400</f>
        <v>232976</v>
      </c>
      <c r="M402" s="1013">
        <v>45824</v>
      </c>
    </row>
    <row r="403" spans="1:13" ht="15.75" x14ac:dyDescent="0.25">
      <c r="A403" s="253" t="s">
        <v>95</v>
      </c>
      <c r="B403" s="867">
        <v>14400</v>
      </c>
      <c r="C403" s="896"/>
      <c r="D403" s="149"/>
      <c r="E403" s="6"/>
      <c r="F403" s="149"/>
      <c r="G403" s="696"/>
      <c r="H403" s="534"/>
      <c r="I403" s="711" t="str">
        <f>G402</f>
        <v>falta</v>
      </c>
      <c r="J403" s="1012">
        <v>45831</v>
      </c>
      <c r="K403" s="534"/>
      <c r="L403" s="818">
        <f>F401</f>
        <v>43635</v>
      </c>
      <c r="M403" s="1014">
        <v>45831</v>
      </c>
    </row>
    <row r="404" spans="1:13" ht="15.75" x14ac:dyDescent="0.25">
      <c r="A404" s="253" t="s">
        <v>93</v>
      </c>
      <c r="B404" s="969">
        <v>21875</v>
      </c>
      <c r="C404" s="1008">
        <v>21875</v>
      </c>
      <c r="D404" s="149"/>
      <c r="E404" s="149"/>
      <c r="F404" s="230"/>
      <c r="G404" s="696"/>
      <c r="H404" s="534"/>
      <c r="I404" s="719"/>
      <c r="J404" s="1012">
        <v>45831</v>
      </c>
      <c r="K404" s="534"/>
      <c r="L404" s="817">
        <f>F402</f>
        <v>7579</v>
      </c>
      <c r="M404" s="1013">
        <v>45824</v>
      </c>
    </row>
    <row r="405" spans="1:13" ht="15.75" x14ac:dyDescent="0.25">
      <c r="A405" s="253" t="s">
        <v>92</v>
      </c>
      <c r="B405" s="969">
        <v>9968</v>
      </c>
      <c r="C405" s="1008">
        <v>9968</v>
      </c>
      <c r="D405" s="149"/>
      <c r="E405" s="149"/>
      <c r="F405" s="230"/>
      <c r="G405" s="696"/>
      <c r="H405" s="532"/>
      <c r="I405" s="719"/>
      <c r="J405" s="534"/>
      <c r="K405" s="534"/>
      <c r="L405" s="820">
        <f>F410</f>
        <v>262006</v>
      </c>
      <c r="M405" s="822"/>
    </row>
    <row r="406" spans="1:13" ht="15.75" x14ac:dyDescent="0.25">
      <c r="D406" s="690"/>
      <c r="E406" s="149"/>
      <c r="F406" s="230"/>
      <c r="G406" s="696"/>
      <c r="H406" s="721" t="s">
        <v>108</v>
      </c>
      <c r="I406" s="722">
        <f>SUM(I382:I405)</f>
        <v>3139600</v>
      </c>
      <c r="J406" s="532"/>
      <c r="K406" s="534"/>
      <c r="L406" s="820">
        <f>F411</f>
        <v>23254</v>
      </c>
      <c r="M406" s="822"/>
    </row>
    <row r="407" spans="1:13" ht="15.75" x14ac:dyDescent="0.25">
      <c r="A407" s="198"/>
      <c r="B407" s="6"/>
      <c r="C407" s="695"/>
      <c r="D407" s="149"/>
      <c r="E407" s="149"/>
      <c r="F407" s="149"/>
      <c r="G407" s="695"/>
      <c r="H407" s="532"/>
      <c r="I407" s="532"/>
      <c r="J407" s="532"/>
      <c r="K407" s="534"/>
      <c r="L407" s="878">
        <f>B398</f>
        <v>3705</v>
      </c>
      <c r="M407" s="822"/>
    </row>
    <row r="408" spans="1:13" ht="15.75" x14ac:dyDescent="0.25">
      <c r="A408" s="787" t="s">
        <v>106</v>
      </c>
      <c r="B408" s="814"/>
      <c r="C408" s="695"/>
      <c r="D408" s="149"/>
      <c r="E408" s="6"/>
      <c r="F408" s="6"/>
      <c r="G408" s="695"/>
      <c r="H408" s="718"/>
      <c r="I408" s="532"/>
      <c r="J408" s="532"/>
      <c r="L408" s="821">
        <f>B399</f>
        <v>0</v>
      </c>
      <c r="M408" s="822"/>
    </row>
    <row r="409" spans="1:13" ht="15.75" x14ac:dyDescent="0.25">
      <c r="A409" s="4" t="s">
        <v>100</v>
      </c>
      <c r="B409" s="871">
        <v>158318</v>
      </c>
      <c r="C409" s="1008">
        <v>158318</v>
      </c>
      <c r="D409" s="883"/>
      <c r="E409" s="784" t="s">
        <v>410</v>
      </c>
      <c r="F409" s="794"/>
      <c r="G409" s="695"/>
      <c r="H409" s="953"/>
      <c r="I409" s="532"/>
      <c r="J409" s="532"/>
      <c r="L409" s="821">
        <f>F412</f>
        <v>17864</v>
      </c>
      <c r="M409" s="822"/>
    </row>
    <row r="410" spans="1:13" ht="18.75" x14ac:dyDescent="0.3">
      <c r="A410" s="4" t="s">
        <v>95</v>
      </c>
      <c r="B410" s="871">
        <v>14918</v>
      </c>
      <c r="C410" s="896"/>
      <c r="D410" s="149"/>
      <c r="E410" s="4" t="s">
        <v>411</v>
      </c>
      <c r="F410" s="871">
        <v>262006</v>
      </c>
      <c r="G410" s="1008">
        <v>262006</v>
      </c>
      <c r="H410" s="954"/>
      <c r="I410" s="723"/>
      <c r="J410" s="532"/>
      <c r="K410" s="721" t="s">
        <v>108</v>
      </c>
      <c r="L410" s="840">
        <f>SUM(L382:L409)</f>
        <v>3481667</v>
      </c>
      <c r="M410" s="822"/>
    </row>
    <row r="411" spans="1:13" ht="15.75" x14ac:dyDescent="0.25">
      <c r="A411" s="198"/>
      <c r="B411" s="6"/>
      <c r="C411" s="695"/>
      <c r="D411" s="149"/>
      <c r="E411" s="4" t="s">
        <v>93</v>
      </c>
      <c r="F411" s="871">
        <v>23254</v>
      </c>
      <c r="G411" s="1008">
        <v>23254</v>
      </c>
      <c r="H411" s="954"/>
      <c r="I411" s="534"/>
      <c r="J411" s="283"/>
      <c r="K411" s="765"/>
      <c r="L411" s="765"/>
      <c r="M411" s="778"/>
    </row>
    <row r="412" spans="1:13" ht="15.75" x14ac:dyDescent="0.25">
      <c r="A412" s="198"/>
      <c r="B412" s="6"/>
      <c r="C412" s="695"/>
      <c r="D412" s="149"/>
      <c r="E412" s="4" t="s">
        <v>95</v>
      </c>
      <c r="F412" s="867">
        <v>17864</v>
      </c>
      <c r="G412" s="250"/>
      <c r="H412" s="148"/>
      <c r="I412" s="766"/>
      <c r="K412" s="767"/>
      <c r="L412" s="724"/>
      <c r="M412" s="779"/>
    </row>
    <row r="413" spans="1:13" ht="18.75" x14ac:dyDescent="0.3">
      <c r="A413" s="252" t="s">
        <v>109</v>
      </c>
      <c r="B413" s="794"/>
      <c r="C413" s="695"/>
      <c r="D413" s="690"/>
      <c r="E413" s="149"/>
      <c r="F413" s="815"/>
      <c r="K413" s="725"/>
      <c r="L413" s="841"/>
      <c r="M413" s="779"/>
    </row>
    <row r="414" spans="1:13" ht="15.75" x14ac:dyDescent="0.25">
      <c r="A414" s="799" t="s">
        <v>100</v>
      </c>
      <c r="B414" s="692"/>
      <c r="C414" s="896"/>
      <c r="D414" s="168"/>
      <c r="E414" s="6"/>
      <c r="F414" s="6"/>
      <c r="K414" s="725"/>
      <c r="M414" s="779"/>
    </row>
    <row r="415" spans="1:13" ht="15.75" x14ac:dyDescent="0.25">
      <c r="A415" s="799" t="s">
        <v>93</v>
      </c>
      <c r="B415" s="393"/>
      <c r="C415" s="896"/>
      <c r="D415" s="149"/>
      <c r="E415" s="6"/>
      <c r="F415" s="6"/>
      <c r="H415" s="6"/>
      <c r="I415" s="6"/>
      <c r="J415" s="6"/>
      <c r="K415" s="725"/>
      <c r="L415" s="945"/>
      <c r="M415" s="779"/>
    </row>
    <row r="416" spans="1:13" ht="18.75" x14ac:dyDescent="0.3">
      <c r="A416" s="799" t="s">
        <v>111</v>
      </c>
      <c r="B416" s="1047">
        <v>273864</v>
      </c>
      <c r="C416" s="1009">
        <v>273864</v>
      </c>
      <c r="D416" s="883"/>
      <c r="E416" s="6"/>
      <c r="F416" s="6"/>
      <c r="H416" s="24"/>
      <c r="I416" s="937" t="s">
        <v>407</v>
      </c>
      <c r="J416" s="938" t="s">
        <v>406</v>
      </c>
      <c r="K416" s="637"/>
      <c r="L416" s="766">
        <f>SUM(L393+L394+L395+L404+L402+L400+L398+L397+L406+L405)</f>
        <v>1033278</v>
      </c>
      <c r="M416" s="1018">
        <f>273864+17041+26397+232976+7579+158318+9968+21875+23254+262006</f>
        <v>1033278</v>
      </c>
    </row>
    <row r="417" spans="1:13" ht="15.75" x14ac:dyDescent="0.25">
      <c r="A417" s="198"/>
      <c r="B417" s="510"/>
      <c r="C417" s="255"/>
      <c r="D417" s="169"/>
      <c r="E417" s="6"/>
      <c r="F417" s="6"/>
      <c r="H417" s="939">
        <v>45824</v>
      </c>
      <c r="I417" s="1023">
        <f>SUM(L393+L394+L395+L397+L398+L400+L402+L404+L405+L406)</f>
        <v>1033278</v>
      </c>
      <c r="J417" s="938"/>
      <c r="K417" s="772"/>
      <c r="L417" s="766">
        <f>L383+L382+L385+L386+L390+L389+L391+L407</f>
        <v>2113901</v>
      </c>
      <c r="M417" s="1018">
        <f>8172+87333+89229+8372+1646343+116925+153822+3705</f>
        <v>2113901</v>
      </c>
    </row>
    <row r="418" spans="1:13" ht="16.5" thickBot="1" x14ac:dyDescent="0.3">
      <c r="A418" s="198"/>
      <c r="B418" s="6"/>
      <c r="C418" s="149"/>
      <c r="D418" s="695"/>
      <c r="E418" s="6"/>
      <c r="F418" s="6"/>
      <c r="H418" s="939">
        <v>45825</v>
      </c>
      <c r="I418" s="941">
        <f>SUM(L382+L383+L385+L386+L389+L390+L391+L407)</f>
        <v>2113901</v>
      </c>
      <c r="J418" s="398"/>
      <c r="K418" s="766"/>
      <c r="L418" s="766">
        <f>L401+L396+L403+L399+L384+L387+L392+L409+L388</f>
        <v>334488</v>
      </c>
      <c r="M418" s="1026">
        <f>211668+17864+14400+9386+14918+43635+11900+6169+4548</f>
        <v>334488</v>
      </c>
    </row>
    <row r="419" spans="1:13" ht="15.75" x14ac:dyDescent="0.25">
      <c r="A419" s="198"/>
      <c r="B419" s="6"/>
      <c r="C419" s="149"/>
      <c r="D419" s="1048" t="s">
        <v>1174</v>
      </c>
      <c r="E419" s="1049"/>
      <c r="F419" s="1050"/>
      <c r="H419" s="939">
        <v>45831</v>
      </c>
      <c r="I419" s="941">
        <f>SUM(L409+L392+L401+L396+L403+L399+L384+L387+L388)</f>
        <v>334488</v>
      </c>
      <c r="J419" s="942">
        <f>I406</f>
        <v>3139600</v>
      </c>
      <c r="K419" s="768"/>
      <c r="L419" s="766">
        <f>SUM(I382:I402)</f>
        <v>3139600</v>
      </c>
      <c r="M419" s="1018">
        <f>3705+153822+116925+1646343+23254+262006+21875+9968+158318+232976+26397+17041+273864+8172+87333+8372+89229</f>
        <v>3139600</v>
      </c>
    </row>
    <row r="420" spans="1:13" ht="16.5" thickBot="1" x14ac:dyDescent="0.3">
      <c r="A420" s="198"/>
      <c r="B420" s="540"/>
      <c r="C420" s="777"/>
      <c r="D420" s="1051" t="s">
        <v>1175</v>
      </c>
      <c r="E420" s="1052"/>
      <c r="F420" s="1053"/>
      <c r="G420" s="847"/>
      <c r="H420" s="6"/>
      <c r="K420" s="532"/>
      <c r="L420" s="1020">
        <f>SUM(L416:L418)</f>
        <v>3481667</v>
      </c>
      <c r="M420" s="1019"/>
    </row>
    <row r="421" spans="1:13" x14ac:dyDescent="0.25">
      <c r="A421" s="198"/>
      <c r="B421" s="6"/>
      <c r="C421" s="149"/>
      <c r="D421" s="816"/>
      <c r="E421" s="510"/>
      <c r="F421" s="510"/>
      <c r="G421" s="846"/>
      <c r="H421" s="6"/>
      <c r="I421" s="944">
        <f>SUM(I417:I419)</f>
        <v>3481667</v>
      </c>
      <c r="J421" s="944">
        <f>SUM(J419)</f>
        <v>3139600</v>
      </c>
      <c r="K421" s="6"/>
      <c r="L421" s="540"/>
      <c r="M421" s="199"/>
    </row>
    <row r="422" spans="1:13" x14ac:dyDescent="0.25">
      <c r="A422" s="198"/>
      <c r="B422" s="540"/>
      <c r="C422" s="149"/>
      <c r="D422" s="777"/>
      <c r="E422" s="149"/>
      <c r="F422" s="149"/>
      <c r="H422" s="584">
        <f>I421-J421</f>
        <v>342067</v>
      </c>
      <c r="K422" s="6"/>
      <c r="L422">
        <v>342067</v>
      </c>
      <c r="M422" s="199">
        <f>7579+334488</f>
        <v>342067</v>
      </c>
    </row>
    <row r="423" spans="1:13" ht="15.75" thickBot="1" x14ac:dyDescent="0.3">
      <c r="A423" s="312"/>
      <c r="B423" s="313"/>
      <c r="C423" s="387"/>
      <c r="D423" s="313"/>
      <c r="E423" s="513"/>
      <c r="F423" s="513"/>
      <c r="G423" s="42"/>
      <c r="H423" s="889">
        <f>H422-F402</f>
        <v>334488</v>
      </c>
      <c r="I423" s="42"/>
      <c r="J423" s="42"/>
      <c r="K423" s="42"/>
      <c r="L423" s="889">
        <f>J421+L422</f>
        <v>3481667</v>
      </c>
      <c r="M423" s="206"/>
    </row>
    <row r="430" spans="1:13" ht="15.75" thickBot="1" x14ac:dyDescent="0.3"/>
    <row r="431" spans="1:13" x14ac:dyDescent="0.25">
      <c r="A431" s="195"/>
      <c r="B431" s="196"/>
      <c r="C431" s="390"/>
      <c r="D431" s="196"/>
      <c r="E431" s="196"/>
      <c r="F431" s="196"/>
      <c r="G431" s="196"/>
      <c r="H431" s="196"/>
      <c r="I431" s="196"/>
      <c r="J431" s="196"/>
      <c r="K431" s="196"/>
      <c r="L431" s="196"/>
      <c r="M431" s="197"/>
    </row>
    <row r="432" spans="1:13" ht="21" x14ac:dyDescent="0.35">
      <c r="A432" s="198"/>
      <c r="B432" s="6"/>
      <c r="C432" s="149"/>
      <c r="D432" s="6"/>
      <c r="E432" s="6"/>
      <c r="F432" s="6"/>
      <c r="G432" s="514" t="s">
        <v>1032</v>
      </c>
      <c r="H432" s="532"/>
      <c r="I432" s="538"/>
      <c r="J432" s="532"/>
      <c r="K432" s="532"/>
      <c r="L432" s="532"/>
      <c r="M432" s="701"/>
    </row>
    <row r="433" spans="1:13" ht="15.75" x14ac:dyDescent="0.25">
      <c r="A433" s="198"/>
      <c r="B433" s="6"/>
      <c r="C433" s="6"/>
      <c r="D433" s="6"/>
      <c r="E433" s="6"/>
      <c r="F433" s="6"/>
      <c r="G433" s="6"/>
      <c r="H433" s="532"/>
      <c r="I433" s="702" t="s">
        <v>400</v>
      </c>
      <c r="J433" s="532"/>
      <c r="K433" s="532"/>
      <c r="L433" s="538" t="s">
        <v>350</v>
      </c>
      <c r="M433" s="701"/>
    </row>
    <row r="434" spans="1:13" ht="15.75" x14ac:dyDescent="0.25">
      <c r="A434" s="251"/>
      <c r="B434" s="693" t="s">
        <v>844</v>
      </c>
      <c r="C434" s="255" t="s">
        <v>845</v>
      </c>
      <c r="D434" s="149"/>
      <c r="E434" s="55"/>
      <c r="F434" s="55"/>
      <c r="G434" s="6"/>
      <c r="H434" s="532"/>
      <c r="I434" s="1339">
        <f>C436</f>
        <v>147000</v>
      </c>
      <c r="J434" s="1057"/>
      <c r="K434" s="534"/>
      <c r="L434" s="818">
        <f>B436</f>
        <v>147000</v>
      </c>
      <c r="M434" s="1056"/>
    </row>
    <row r="435" spans="1:13" ht="15.75" x14ac:dyDescent="0.25">
      <c r="A435" s="252" t="s">
        <v>91</v>
      </c>
      <c r="B435" s="794"/>
      <c r="C435" s="695"/>
      <c r="D435" s="149"/>
      <c r="E435" s="55"/>
      <c r="F435" s="58"/>
      <c r="G435" s="6"/>
      <c r="H435" s="532"/>
      <c r="I435" s="1339">
        <f>C437</f>
        <v>13776</v>
      </c>
      <c r="J435" s="1057"/>
      <c r="K435" s="534"/>
      <c r="L435" s="818">
        <f>B437</f>
        <v>13776</v>
      </c>
      <c r="M435" s="1056"/>
    </row>
    <row r="436" spans="1:13" ht="15.75" x14ac:dyDescent="0.25">
      <c r="A436" s="799" t="s">
        <v>92</v>
      </c>
      <c r="B436" s="207">
        <v>147000</v>
      </c>
      <c r="C436" s="1008">
        <v>147000</v>
      </c>
      <c r="D436" s="149"/>
      <c r="E436" s="6"/>
      <c r="F436" s="6"/>
      <c r="G436" s="6"/>
      <c r="H436" s="532"/>
      <c r="I436" s="1339">
        <f>C441</f>
        <v>130571</v>
      </c>
      <c r="J436" s="1057"/>
      <c r="K436" s="534"/>
      <c r="L436" s="819">
        <f>B438</f>
        <v>6512</v>
      </c>
      <c r="M436" s="1056"/>
    </row>
    <row r="437" spans="1:13" ht="15.75" x14ac:dyDescent="0.25">
      <c r="A437" s="799" t="s">
        <v>93</v>
      </c>
      <c r="B437" s="207">
        <v>13776</v>
      </c>
      <c r="C437" s="1008">
        <v>13776</v>
      </c>
      <c r="D437" s="149"/>
      <c r="E437" s="6"/>
      <c r="F437" s="6"/>
      <c r="G437" s="6"/>
      <c r="H437" s="532"/>
      <c r="I437" s="1339">
        <f>C442</f>
        <v>12328</v>
      </c>
      <c r="J437" s="1057"/>
      <c r="K437" s="534"/>
      <c r="L437" s="818">
        <f>B441</f>
        <v>130571</v>
      </c>
      <c r="M437" s="1056"/>
    </row>
    <row r="438" spans="1:13" ht="15.75" x14ac:dyDescent="0.25">
      <c r="A438" s="254" t="s">
        <v>95</v>
      </c>
      <c r="B438" s="1043">
        <v>6512</v>
      </c>
      <c r="C438" s="951"/>
      <c r="D438" s="149"/>
      <c r="E438" s="6"/>
      <c r="F438" s="6"/>
      <c r="G438" s="255"/>
      <c r="H438" s="532"/>
      <c r="I438" s="1339">
        <f>C447</f>
        <v>151400</v>
      </c>
      <c r="J438" s="1057"/>
      <c r="K438" s="534"/>
      <c r="L438" s="818">
        <f>B442</f>
        <v>12328</v>
      </c>
      <c r="M438" s="1056"/>
    </row>
    <row r="439" spans="1:13" ht="15.75" x14ac:dyDescent="0.25">
      <c r="A439" s="256"/>
      <c r="B439" s="65"/>
      <c r="C439" s="695"/>
      <c r="D439" s="149"/>
      <c r="E439" s="6"/>
      <c r="F439" s="694" t="s">
        <v>844</v>
      </c>
      <c r="G439" s="255" t="s">
        <v>845</v>
      </c>
      <c r="H439" s="532"/>
      <c r="I439" s="1339">
        <f>C448</f>
        <v>1609462</v>
      </c>
      <c r="J439" s="1057"/>
      <c r="K439" s="534"/>
      <c r="L439" s="819">
        <f>B443</f>
        <v>3557</v>
      </c>
      <c r="M439" s="1056"/>
    </row>
    <row r="440" spans="1:13" ht="15.75" x14ac:dyDescent="0.25">
      <c r="A440" s="257" t="s">
        <v>96</v>
      </c>
      <c r="B440" s="794" t="s">
        <v>97</v>
      </c>
      <c r="C440" s="697"/>
      <c r="D440" s="149"/>
      <c r="E440" s="75" t="s">
        <v>107</v>
      </c>
      <c r="F440" s="898"/>
      <c r="G440" s="698"/>
      <c r="H440" s="532"/>
      <c r="I440" s="1339">
        <f>C449</f>
        <v>106607</v>
      </c>
      <c r="J440" s="1057"/>
      <c r="K440" s="534"/>
      <c r="L440" s="818">
        <f>B446</f>
        <v>185470</v>
      </c>
      <c r="M440" s="822"/>
    </row>
    <row r="441" spans="1:13" ht="18.75" x14ac:dyDescent="0.3">
      <c r="A441" s="799" t="s">
        <v>92</v>
      </c>
      <c r="B441" s="972">
        <v>130571</v>
      </c>
      <c r="C441" s="1009">
        <v>130571</v>
      </c>
      <c r="D441" s="149"/>
      <c r="E441" s="4" t="s">
        <v>100</v>
      </c>
      <c r="F441" s="207">
        <v>16249</v>
      </c>
      <c r="G441" s="1008">
        <v>16249</v>
      </c>
      <c r="H441" s="532"/>
      <c r="I441" s="1339">
        <f>C456</f>
        <v>17612</v>
      </c>
      <c r="J441" s="1057"/>
      <c r="K441" s="534"/>
      <c r="L441" s="819">
        <f>B447</f>
        <v>151400</v>
      </c>
      <c r="M441" s="1056"/>
    </row>
    <row r="442" spans="1:13" ht="15.75" x14ac:dyDescent="0.25">
      <c r="A442" s="799" t="s">
        <v>93</v>
      </c>
      <c r="B442" s="207">
        <v>12328</v>
      </c>
      <c r="C442" s="1008">
        <v>12328</v>
      </c>
      <c r="D442" s="149"/>
      <c r="E442" s="4" t="s">
        <v>95</v>
      </c>
      <c r="F442" s="867">
        <v>10950</v>
      </c>
      <c r="G442" s="896"/>
      <c r="H442" s="532"/>
      <c r="I442" s="1339">
        <f>C457</f>
        <v>7966</v>
      </c>
      <c r="J442" s="1057"/>
      <c r="K442" s="775"/>
      <c r="L442" s="819">
        <f>B448</f>
        <v>1609462</v>
      </c>
      <c r="M442" s="1056"/>
    </row>
    <row r="443" spans="1:13" ht="15.75" x14ac:dyDescent="0.25">
      <c r="A443" s="258" t="s">
        <v>95</v>
      </c>
      <c r="B443" s="1043">
        <v>3557</v>
      </c>
      <c r="C443" s="951"/>
      <c r="D443" s="149"/>
      <c r="E443" s="4" t="s">
        <v>93</v>
      </c>
      <c r="F443" s="207">
        <v>25622</v>
      </c>
      <c r="G443" s="1008">
        <v>25622</v>
      </c>
      <c r="H443" s="532"/>
      <c r="I443" s="1339">
        <f>C461</f>
        <v>230070</v>
      </c>
      <c r="J443" s="1057"/>
      <c r="K443" s="534"/>
      <c r="L443" s="818">
        <f>B449</f>
        <v>106607</v>
      </c>
      <c r="M443" s="1056"/>
    </row>
    <row r="444" spans="1:13" ht="15.75" x14ac:dyDescent="0.25">
      <c r="A444" s="198"/>
      <c r="B444" s="6"/>
      <c r="C444" s="695"/>
      <c r="D444" s="149"/>
      <c r="E444" s="6"/>
      <c r="F444" s="149"/>
      <c r="G444" s="698"/>
      <c r="H444" s="532" t="s">
        <v>95</v>
      </c>
      <c r="I444" s="733">
        <f>C462</f>
        <v>0</v>
      </c>
      <c r="J444" s="1057"/>
      <c r="K444" s="534"/>
      <c r="L444" s="818">
        <f>B455</f>
        <v>6950</v>
      </c>
      <c r="M444" s="1056"/>
    </row>
    <row r="445" spans="1:13" ht="15.75" x14ac:dyDescent="0.25">
      <c r="A445" s="257" t="s">
        <v>103</v>
      </c>
      <c r="B445" s="794"/>
      <c r="C445" s="695"/>
      <c r="D445" s="169"/>
      <c r="E445" s="6"/>
      <c r="F445" s="55"/>
      <c r="G445" s="698"/>
      <c r="H445" s="532"/>
      <c r="I445" s="733"/>
      <c r="J445" s="1057"/>
      <c r="K445" s="534"/>
      <c r="L445" s="818">
        <f>B456</f>
        <v>17612</v>
      </c>
      <c r="M445" s="1056"/>
    </row>
    <row r="446" spans="1:13" ht="15.75" x14ac:dyDescent="0.25">
      <c r="A446" s="4" t="s">
        <v>95</v>
      </c>
      <c r="B446" s="1380">
        <v>185470</v>
      </c>
      <c r="C446" s="896"/>
      <c r="D446" s="149"/>
      <c r="E446" s="6"/>
      <c r="F446" s="6"/>
      <c r="G446" s="698"/>
      <c r="H446" s="532"/>
      <c r="I446" s="733">
        <f>C467</f>
        <v>0</v>
      </c>
      <c r="J446" s="1057"/>
      <c r="K446" s="534"/>
      <c r="L446" s="818">
        <f>B457</f>
        <v>7966</v>
      </c>
      <c r="M446" s="1056"/>
    </row>
    <row r="447" spans="1:13" ht="15.75" x14ac:dyDescent="0.25">
      <c r="A447" s="4" t="s">
        <v>93</v>
      </c>
      <c r="B447" s="1064">
        <v>151400</v>
      </c>
      <c r="C447" s="1008">
        <v>151400</v>
      </c>
      <c r="D447" s="149"/>
      <c r="E447" s="60" t="s">
        <v>104</v>
      </c>
      <c r="F447" s="788"/>
      <c r="G447" s="698"/>
      <c r="H447" s="532"/>
      <c r="I447" s="1339">
        <f>C468</f>
        <v>249862</v>
      </c>
      <c r="J447" s="1057"/>
      <c r="K447" s="534"/>
      <c r="L447" s="819">
        <f>B461</f>
        <v>230070</v>
      </c>
      <c r="M447" s="1056"/>
    </row>
    <row r="448" spans="1:13" ht="15.75" x14ac:dyDescent="0.25">
      <c r="A448" s="4" t="s">
        <v>92</v>
      </c>
      <c r="B448" s="1064">
        <v>1609462</v>
      </c>
      <c r="C448" s="1008">
        <v>1609462</v>
      </c>
      <c r="D448" s="690"/>
      <c r="E448" s="4" t="s">
        <v>100</v>
      </c>
      <c r="F448" s="969">
        <v>14682</v>
      </c>
      <c r="G448" s="896"/>
      <c r="H448" s="532"/>
      <c r="I448" s="1339">
        <f>G441</f>
        <v>16249</v>
      </c>
      <c r="J448" s="1057"/>
      <c r="K448" s="534"/>
      <c r="L448" s="819">
        <f>B462</f>
        <v>14918</v>
      </c>
      <c r="M448" s="1056"/>
    </row>
    <row r="449" spans="1:13" ht="15.75" x14ac:dyDescent="0.25">
      <c r="A449" s="4" t="s">
        <v>105</v>
      </c>
      <c r="B449" s="1065">
        <v>106607</v>
      </c>
      <c r="C449" s="1010">
        <v>106607</v>
      </c>
      <c r="D449" s="149"/>
      <c r="E449" s="6"/>
      <c r="F449" s="149"/>
      <c r="G449" s="698"/>
      <c r="H449" s="532"/>
      <c r="I449" s="1339">
        <f>G443</f>
        <v>25622</v>
      </c>
      <c r="J449" s="1057"/>
      <c r="K449" s="534"/>
      <c r="L449" s="818">
        <f>B468</f>
        <v>249862</v>
      </c>
      <c r="M449" s="1056"/>
    </row>
    <row r="450" spans="1:13" ht="15.75" x14ac:dyDescent="0.25">
      <c r="A450" s="4" t="s">
        <v>859</v>
      </c>
      <c r="B450" s="1063">
        <v>51888</v>
      </c>
      <c r="C450" s="1008">
        <v>51888</v>
      </c>
      <c r="D450" s="149"/>
      <c r="E450" s="6"/>
      <c r="F450" s="6"/>
      <c r="G450" s="699"/>
      <c r="H450" s="532"/>
      <c r="I450" s="1339">
        <f>G452</f>
        <v>390334</v>
      </c>
      <c r="J450" s="1057"/>
      <c r="K450" s="534"/>
      <c r="L450" s="818">
        <f>F441</f>
        <v>16249</v>
      </c>
      <c r="M450" s="1056"/>
    </row>
    <row r="451" spans="1:13" ht="15.75" x14ac:dyDescent="0.25">
      <c r="A451" s="4" t="s">
        <v>1208</v>
      </c>
      <c r="B451" s="1063">
        <v>50590</v>
      </c>
      <c r="C451" s="1008">
        <v>50590</v>
      </c>
      <c r="D451" s="149"/>
      <c r="E451" s="814" t="s">
        <v>98</v>
      </c>
      <c r="F451" s="794"/>
      <c r="G451" s="698"/>
      <c r="H451" s="532"/>
      <c r="I451" s="733"/>
      <c r="J451" s="1057"/>
      <c r="K451" s="534"/>
      <c r="L451" s="818">
        <f>F442</f>
        <v>10950</v>
      </c>
      <c r="M451" s="1056"/>
    </row>
    <row r="452" spans="1:13" ht="15.75" x14ac:dyDescent="0.25">
      <c r="D452" s="510"/>
      <c r="E452" s="4" t="s">
        <v>100</v>
      </c>
      <c r="F452" s="691">
        <v>390334</v>
      </c>
      <c r="G452" s="1008">
        <v>390334</v>
      </c>
      <c r="H452" s="718"/>
      <c r="I452" s="1339">
        <f>G462</f>
        <v>178802</v>
      </c>
      <c r="J452" s="1057"/>
      <c r="K452" s="534"/>
      <c r="L452" s="818">
        <f>F443</f>
        <v>25622</v>
      </c>
      <c r="M452" s="1056"/>
    </row>
    <row r="453" spans="1:13" ht="15.75" x14ac:dyDescent="0.25">
      <c r="D453" s="149"/>
      <c r="E453" s="4" t="s">
        <v>95</v>
      </c>
      <c r="F453" s="691">
        <v>40007</v>
      </c>
      <c r="G453" s="899"/>
      <c r="H453" s="532"/>
      <c r="I453" s="1340">
        <f>G463</f>
        <v>15610</v>
      </c>
      <c r="J453" s="1057"/>
      <c r="K453" s="534"/>
      <c r="L453" s="818">
        <f>F448</f>
        <v>14682</v>
      </c>
      <c r="M453" s="1056"/>
    </row>
    <row r="454" spans="1:13" ht="15.75" x14ac:dyDescent="0.25">
      <c r="A454" s="257" t="s">
        <v>352</v>
      </c>
      <c r="B454" s="794"/>
      <c r="C454" s="695"/>
      <c r="D454" s="149"/>
      <c r="E454" s="4" t="s">
        <v>612</v>
      </c>
      <c r="F454" s="871">
        <v>12106</v>
      </c>
      <c r="G454" s="1008"/>
      <c r="H454" s="534"/>
      <c r="I454" s="1339">
        <f>C450</f>
        <v>51888</v>
      </c>
      <c r="J454" s="1057"/>
      <c r="K454" s="534"/>
      <c r="L454" s="818">
        <f>F452</f>
        <v>390334</v>
      </c>
      <c r="M454" s="1056"/>
    </row>
    <row r="455" spans="1:13" ht="15.75" x14ac:dyDescent="0.25">
      <c r="A455" s="253" t="s">
        <v>95</v>
      </c>
      <c r="B455" s="867">
        <v>6950</v>
      </c>
      <c r="C455" s="896"/>
      <c r="D455" s="149"/>
      <c r="E455" s="6"/>
      <c r="F455" s="149"/>
      <c r="G455" s="696"/>
      <c r="H455" s="534"/>
      <c r="I455" s="733">
        <f>G454</f>
        <v>0</v>
      </c>
      <c r="J455" s="1057"/>
      <c r="K455" s="534"/>
      <c r="L455" s="818">
        <f>F453</f>
        <v>40007</v>
      </c>
      <c r="M455" s="1056"/>
    </row>
    <row r="456" spans="1:13" ht="15.75" x14ac:dyDescent="0.25">
      <c r="A456" s="253" t="s">
        <v>93</v>
      </c>
      <c r="B456" s="207">
        <v>17612</v>
      </c>
      <c r="C456" s="1008">
        <v>17612</v>
      </c>
      <c r="D456" s="149"/>
      <c r="E456" s="149"/>
      <c r="F456" s="230"/>
      <c r="G456" s="696"/>
      <c r="H456" s="534"/>
      <c r="I456" s="1340">
        <f>G465</f>
        <v>40146</v>
      </c>
      <c r="J456" s="1057"/>
      <c r="K456" s="534"/>
      <c r="L456" s="818">
        <f>F454</f>
        <v>12106</v>
      </c>
      <c r="M456" s="1056"/>
    </row>
    <row r="457" spans="1:13" ht="15.75" x14ac:dyDescent="0.25">
      <c r="A457" s="253" t="s">
        <v>92</v>
      </c>
      <c r="B457" s="207">
        <v>7966</v>
      </c>
      <c r="C457" s="1008">
        <v>7966</v>
      </c>
      <c r="D457" s="149"/>
      <c r="E457" s="149"/>
      <c r="F457" s="230"/>
      <c r="G457" s="696"/>
      <c r="H457" s="532"/>
      <c r="I457" s="1340">
        <f>C451</f>
        <v>50590</v>
      </c>
      <c r="J457" s="534"/>
      <c r="K457" s="534"/>
      <c r="L457" s="1067">
        <f>F462</f>
        <v>178802</v>
      </c>
      <c r="M457" s="822"/>
    </row>
    <row r="458" spans="1:13" ht="15.75" x14ac:dyDescent="0.25">
      <c r="D458" s="690"/>
      <c r="E458" s="149"/>
      <c r="F458" s="230"/>
      <c r="G458" s="696"/>
      <c r="I458" s="1340">
        <f>G469</f>
        <v>4726</v>
      </c>
      <c r="J458" s="532"/>
      <c r="K458" s="534"/>
      <c r="L458" s="1067">
        <f>F463</f>
        <v>15610</v>
      </c>
      <c r="M458" s="822"/>
    </row>
    <row r="459" spans="1:13" ht="15.75" x14ac:dyDescent="0.25">
      <c r="A459" s="198"/>
      <c r="B459" s="6"/>
      <c r="C459" s="695"/>
      <c r="D459" s="149"/>
      <c r="E459" s="149"/>
      <c r="F459" s="149"/>
      <c r="G459" s="695"/>
      <c r="H459" s="721" t="s">
        <v>108</v>
      </c>
      <c r="I459" s="722">
        <f>SUM(I434:I458)</f>
        <v>3450621</v>
      </c>
      <c r="J459" s="532"/>
      <c r="K459" s="534"/>
      <c r="L459" s="1068">
        <f>B450</f>
        <v>51888</v>
      </c>
      <c r="M459" s="822"/>
    </row>
    <row r="460" spans="1:13" ht="15.75" x14ac:dyDescent="0.25">
      <c r="A460" s="787" t="s">
        <v>106</v>
      </c>
      <c r="B460" s="814"/>
      <c r="C460" s="695"/>
      <c r="D460" s="149"/>
      <c r="E460" s="6"/>
      <c r="F460" s="6"/>
      <c r="G460" s="695"/>
      <c r="H460" s="718"/>
      <c r="I460" s="532"/>
      <c r="J460" s="532"/>
      <c r="L460" s="1068">
        <f>B451</f>
        <v>50590</v>
      </c>
      <c r="M460" s="822"/>
    </row>
    <row r="461" spans="1:13" ht="15.75" x14ac:dyDescent="0.25">
      <c r="A461" s="4" t="s">
        <v>100</v>
      </c>
      <c r="B461" s="691">
        <v>230070</v>
      </c>
      <c r="C461" s="1008">
        <v>230070</v>
      </c>
      <c r="D461" s="883"/>
      <c r="E461" s="784" t="s">
        <v>410</v>
      </c>
      <c r="F461" s="794"/>
      <c r="G461" s="695"/>
      <c r="H461" s="953"/>
      <c r="I461" s="532"/>
      <c r="J461" s="532"/>
      <c r="L461" s="1068">
        <f>F464</f>
        <v>13696</v>
      </c>
      <c r="M461" s="822"/>
    </row>
    <row r="462" spans="1:13" ht="15.75" x14ac:dyDescent="0.25">
      <c r="A462" s="4" t="s">
        <v>95</v>
      </c>
      <c r="B462" s="871">
        <v>14918</v>
      </c>
      <c r="C462" s="896"/>
      <c r="D462" s="149"/>
      <c r="E462" s="4" t="s">
        <v>411</v>
      </c>
      <c r="F462" s="871">
        <v>178802</v>
      </c>
      <c r="G462" s="1008">
        <v>178802</v>
      </c>
      <c r="H462" s="954"/>
      <c r="I462" s="723"/>
      <c r="J462" s="532"/>
      <c r="L462" s="821">
        <f>F465</f>
        <v>40146</v>
      </c>
      <c r="M462" s="822"/>
    </row>
    <row r="463" spans="1:13" ht="15.75" x14ac:dyDescent="0.25">
      <c r="A463" s="198"/>
      <c r="B463" s="6"/>
      <c r="C463" s="695"/>
      <c r="D463" s="149"/>
      <c r="E463" s="4" t="s">
        <v>93</v>
      </c>
      <c r="F463" s="871">
        <v>15610</v>
      </c>
      <c r="G463" s="1008">
        <v>15610</v>
      </c>
      <c r="H463" s="954"/>
      <c r="I463" s="534"/>
      <c r="J463" s="283"/>
      <c r="L463" s="821">
        <f>F469</f>
        <v>4726</v>
      </c>
      <c r="M463" s="778"/>
    </row>
    <row r="464" spans="1:13" ht="18.75" x14ac:dyDescent="0.3">
      <c r="A464" s="198"/>
      <c r="B464" s="6"/>
      <c r="C464" s="695"/>
      <c r="D464" s="149"/>
      <c r="E464" s="4" t="s">
        <v>95</v>
      </c>
      <c r="F464" s="867">
        <v>13696</v>
      </c>
      <c r="G464" s="250"/>
      <c r="H464" s="148"/>
      <c r="I464" s="766"/>
      <c r="K464" s="721" t="s">
        <v>108</v>
      </c>
      <c r="L464" s="840">
        <f>SUM(L434:L463)</f>
        <v>3759469</v>
      </c>
      <c r="M464" s="779"/>
    </row>
    <row r="465" spans="1:13" ht="18.75" x14ac:dyDescent="0.3">
      <c r="A465" s="252" t="s">
        <v>109</v>
      </c>
      <c r="B465" s="794"/>
      <c r="C465" s="695"/>
      <c r="D465" s="690"/>
      <c r="E465" s="4" t="s">
        <v>1209</v>
      </c>
      <c r="F465" s="867">
        <v>40146</v>
      </c>
      <c r="G465" s="1066">
        <v>40146</v>
      </c>
      <c r="K465" s="725"/>
      <c r="L465" s="841"/>
      <c r="M465" s="779"/>
    </row>
    <row r="466" spans="1:13" ht="15.75" x14ac:dyDescent="0.25">
      <c r="A466" s="799" t="s">
        <v>100</v>
      </c>
      <c r="B466" s="692"/>
      <c r="C466" s="1008"/>
      <c r="D466" s="168"/>
      <c r="E466" s="6"/>
      <c r="F466" s="6"/>
      <c r="K466" s="725"/>
      <c r="M466" s="779"/>
    </row>
    <row r="467" spans="1:13" ht="15.75" x14ac:dyDescent="0.25">
      <c r="A467" s="799" t="s">
        <v>93</v>
      </c>
      <c r="B467" s="393"/>
      <c r="C467" s="896"/>
      <c r="D467" s="149"/>
      <c r="E467" s="6"/>
      <c r="F467" s="6"/>
      <c r="L467" s="945"/>
      <c r="M467" s="779"/>
    </row>
    <row r="468" spans="1:13" ht="18.75" x14ac:dyDescent="0.3">
      <c r="A468" s="799" t="s">
        <v>111</v>
      </c>
      <c r="B468" s="897">
        <v>249862</v>
      </c>
      <c r="C468" s="1009">
        <v>249862</v>
      </c>
      <c r="D468" s="883"/>
      <c r="E468" s="784" t="s">
        <v>1215</v>
      </c>
      <c r="F468" s="794"/>
      <c r="G468" s="695"/>
      <c r="L468" s="766"/>
      <c r="M468" s="1018"/>
    </row>
    <row r="469" spans="1:13" ht="15.75" x14ac:dyDescent="0.25">
      <c r="A469" s="198"/>
      <c r="B469" s="510"/>
      <c r="C469" s="255"/>
      <c r="D469" s="169"/>
      <c r="E469" s="4" t="s">
        <v>411</v>
      </c>
      <c r="F469" s="871">
        <v>4726</v>
      </c>
      <c r="G469" s="1008">
        <v>4726</v>
      </c>
      <c r="K469" s="1071" t="s">
        <v>1212</v>
      </c>
      <c r="L469" s="1071" t="s">
        <v>1212</v>
      </c>
      <c r="M469" s="1078"/>
    </row>
    <row r="470" spans="1:13" ht="15.75" x14ac:dyDescent="0.25">
      <c r="A470" s="198"/>
      <c r="B470" s="6"/>
      <c r="C470" s="149"/>
      <c r="D470" s="695"/>
      <c r="E470" s="4" t="s">
        <v>93</v>
      </c>
      <c r="F470" s="691"/>
      <c r="G470" s="1008"/>
      <c r="I470" s="565" t="s">
        <v>1211</v>
      </c>
      <c r="J470" s="1069" t="s">
        <v>1210</v>
      </c>
      <c r="K470" s="1072" t="s">
        <v>407</v>
      </c>
      <c r="L470" s="1073" t="s">
        <v>406</v>
      </c>
      <c r="M470" s="1338"/>
    </row>
    <row r="471" spans="1:13" ht="15.75" x14ac:dyDescent="0.25">
      <c r="A471" s="198"/>
      <c r="B471" s="6"/>
      <c r="C471" s="149"/>
      <c r="D471" s="1054"/>
      <c r="E471" s="4" t="s">
        <v>95</v>
      </c>
      <c r="F471" s="393"/>
      <c r="G471" s="250"/>
      <c r="I471" s="1070">
        <f>17612+230070+40146+7966+15610+178802+390334+12106+249862+25622+16249+4726</f>
        <v>1189105</v>
      </c>
      <c r="J471" s="939">
        <v>45823</v>
      </c>
      <c r="K471" s="1023">
        <f>SUM(L450+L452+L449+L456+L454+L457+L458+L446+L462+L447+L445+L463)</f>
        <v>1189105</v>
      </c>
      <c r="L471" s="938"/>
      <c r="M471" s="1079"/>
    </row>
    <row r="472" spans="1:13" ht="18.75" x14ac:dyDescent="0.3">
      <c r="A472" s="198"/>
      <c r="B472" s="1382" t="s">
        <v>1315</v>
      </c>
      <c r="C472" s="1383"/>
      <c r="D472" s="1055"/>
      <c r="E472" s="4"/>
      <c r="F472" s="393"/>
      <c r="G472" s="1066"/>
      <c r="I472" s="1070">
        <f>12328+130571+147000+13776+50590+151400+1609462+51888+106607</f>
        <v>2273622</v>
      </c>
      <c r="J472" s="939">
        <v>45824</v>
      </c>
      <c r="K472" s="941">
        <f>SUM(L438+L437+L434+L435+L460+L441+L442+L459+L443)</f>
        <v>2273622</v>
      </c>
      <c r="L472" s="1341"/>
      <c r="M472" s="1080"/>
    </row>
    <row r="473" spans="1:13" ht="18.75" x14ac:dyDescent="0.3">
      <c r="A473" s="198"/>
      <c r="B473" s="1384" t="s">
        <v>1316</v>
      </c>
      <c r="C473" s="1385"/>
      <c r="D473" s="816"/>
      <c r="E473" s="510"/>
      <c r="F473" s="510"/>
      <c r="I473" s="1070">
        <f>14682+3557+10950+14918+6512+40007+13696+6950+185470</f>
        <v>296742</v>
      </c>
      <c r="J473" s="939">
        <v>45830</v>
      </c>
      <c r="K473" s="1381">
        <f>L453+L439+L451+L448+L436+L455+L461+L444+L440</f>
        <v>296742</v>
      </c>
      <c r="L473" s="1342">
        <f>I459</f>
        <v>3450621</v>
      </c>
      <c r="M473" s="832" t="s">
        <v>1213</v>
      </c>
    </row>
    <row r="474" spans="1:13" ht="18.75" x14ac:dyDescent="0.3">
      <c r="A474" s="198"/>
      <c r="B474" s="1382" t="s">
        <v>1317</v>
      </c>
      <c r="C474" s="1385"/>
      <c r="D474" s="777"/>
      <c r="E474" s="149"/>
      <c r="F474" s="149"/>
      <c r="H474" s="584"/>
      <c r="I474" s="847"/>
      <c r="J474" s="6"/>
      <c r="K474" s="1070">
        <f>SUM(K471:K473)</f>
        <v>3759469</v>
      </c>
      <c r="L474" s="1343">
        <f>L473</f>
        <v>3450621</v>
      </c>
      <c r="M474" s="1076">
        <f>K474-L474</f>
        <v>308848</v>
      </c>
    </row>
    <row r="475" spans="1:13" ht="15.75" thickBot="1" x14ac:dyDescent="0.3">
      <c r="A475" s="312"/>
      <c r="B475" s="313"/>
      <c r="C475" s="387"/>
      <c r="D475" s="313"/>
      <c r="E475" s="513"/>
      <c r="F475" s="513"/>
      <c r="G475" s="42"/>
      <c r="H475" s="889"/>
      <c r="I475" s="1082"/>
      <c r="J475" s="948"/>
      <c r="K475" s="1077">
        <f>K473+L473+12106</f>
        <v>3759469</v>
      </c>
      <c r="L475" s="42"/>
      <c r="M475" s="1081"/>
    </row>
    <row r="478" spans="1:13" ht="15.75" thickBot="1" x14ac:dyDescent="0.3"/>
    <row r="479" spans="1:13" x14ac:dyDescent="0.25">
      <c r="A479" s="195"/>
      <c r="B479" s="196"/>
      <c r="C479" s="390"/>
      <c r="D479" s="196"/>
      <c r="E479" s="196"/>
      <c r="F479" s="196"/>
      <c r="G479" s="196"/>
      <c r="H479" s="196"/>
      <c r="I479" s="196"/>
      <c r="J479" s="196"/>
      <c r="K479" s="196"/>
      <c r="L479" s="196"/>
      <c r="M479" s="197"/>
    </row>
    <row r="480" spans="1:13" ht="21" x14ac:dyDescent="0.35">
      <c r="A480" s="198"/>
      <c r="B480" s="6"/>
      <c r="C480" s="149"/>
      <c r="D480" s="6"/>
      <c r="E480" s="6"/>
      <c r="F480" s="6"/>
      <c r="G480" s="514" t="s">
        <v>1147</v>
      </c>
      <c r="H480" s="532"/>
      <c r="I480" s="538"/>
      <c r="J480" s="532"/>
      <c r="K480" s="532"/>
      <c r="L480" s="532"/>
      <c r="M480" s="701"/>
    </row>
    <row r="481" spans="1:13" ht="15.75" x14ac:dyDescent="0.25">
      <c r="A481" s="198"/>
      <c r="B481" s="6"/>
      <c r="C481" s="6"/>
      <c r="D481" s="6"/>
      <c r="E481" s="6"/>
      <c r="F481" s="6"/>
      <c r="G481" s="6"/>
      <c r="H481" s="532"/>
      <c r="I481" s="702" t="s">
        <v>400</v>
      </c>
      <c r="J481" s="532"/>
      <c r="K481" s="532"/>
      <c r="L481" s="538" t="s">
        <v>350</v>
      </c>
      <c r="M481" s="701"/>
    </row>
    <row r="482" spans="1:13" ht="15.75" x14ac:dyDescent="0.25">
      <c r="A482" s="251"/>
      <c r="B482" s="693" t="s">
        <v>844</v>
      </c>
      <c r="C482" s="255" t="s">
        <v>845</v>
      </c>
      <c r="D482" s="149"/>
      <c r="E482" s="55"/>
      <c r="F482" s="55"/>
      <c r="G482" s="6"/>
      <c r="H482" s="532"/>
      <c r="I482" s="1530">
        <f>C484</f>
        <v>336939</v>
      </c>
      <c r="J482" s="1057"/>
      <c r="K482" s="534"/>
      <c r="L482" s="818">
        <f>B484</f>
        <v>336792</v>
      </c>
      <c r="M482" s="1056"/>
    </row>
    <row r="483" spans="1:13" ht="15.75" x14ac:dyDescent="0.25">
      <c r="A483" s="252" t="s">
        <v>91</v>
      </c>
      <c r="B483" s="794"/>
      <c r="C483" s="695"/>
      <c r="D483" s="149"/>
      <c r="E483" s="55"/>
      <c r="F483" s="58"/>
      <c r="G483" s="6"/>
      <c r="H483" s="532"/>
      <c r="I483" s="1530">
        <f>C485</f>
        <v>15883</v>
      </c>
      <c r="J483" s="1057"/>
      <c r="K483" s="534"/>
      <c r="L483" s="868">
        <f>B485</f>
        <v>15883</v>
      </c>
      <c r="M483" s="1056"/>
    </row>
    <row r="484" spans="1:13" ht="15.75" x14ac:dyDescent="0.25">
      <c r="A484" s="799" t="s">
        <v>92</v>
      </c>
      <c r="B484" s="207">
        <v>336792</v>
      </c>
      <c r="C484" s="1008">
        <v>336939</v>
      </c>
      <c r="D484" s="149"/>
      <c r="E484" s="6"/>
      <c r="F484" s="6"/>
      <c r="G484" s="6"/>
      <c r="H484" s="532"/>
      <c r="I484" s="1530">
        <f>C489</f>
        <v>317322</v>
      </c>
      <c r="J484" s="1057"/>
      <c r="K484" s="534"/>
      <c r="L484" s="872">
        <f>B486</f>
        <v>7310</v>
      </c>
      <c r="M484" s="1056"/>
    </row>
    <row r="485" spans="1:13" ht="15.75" x14ac:dyDescent="0.25">
      <c r="A485" s="799" t="s">
        <v>93</v>
      </c>
      <c r="B485" s="969">
        <v>15883</v>
      </c>
      <c r="C485" s="1008">
        <v>15883</v>
      </c>
      <c r="D485" s="149"/>
      <c r="E485" s="6"/>
      <c r="F485" s="6"/>
      <c r="G485" s="6"/>
      <c r="H485" s="532"/>
      <c r="I485" s="1530">
        <f>C490</f>
        <v>15992</v>
      </c>
      <c r="J485" s="1057"/>
      <c r="K485" s="534"/>
      <c r="L485" s="818">
        <f>B489</f>
        <v>317194</v>
      </c>
      <c r="M485" s="1056"/>
    </row>
    <row r="486" spans="1:13" ht="15.75" x14ac:dyDescent="0.25">
      <c r="A486" s="254" t="s">
        <v>95</v>
      </c>
      <c r="B486" s="1043">
        <v>7310</v>
      </c>
      <c r="C486" s="951"/>
      <c r="D486" s="149"/>
      <c r="E486" s="6"/>
      <c r="F486" s="6"/>
      <c r="G486" s="255"/>
      <c r="H486" s="532"/>
      <c r="I486" s="1530">
        <f>C495</f>
        <v>169596</v>
      </c>
      <c r="J486" s="1057"/>
      <c r="K486" s="534"/>
      <c r="L486" s="868">
        <f>B490</f>
        <v>15992</v>
      </c>
      <c r="M486" s="1056"/>
    </row>
    <row r="487" spans="1:13" ht="15.75" x14ac:dyDescent="0.25">
      <c r="A487" s="256"/>
      <c r="B487" s="1498"/>
      <c r="C487" s="695"/>
      <c r="D487" s="149"/>
      <c r="E487" s="6"/>
      <c r="F487" s="694" t="s">
        <v>844</v>
      </c>
      <c r="G487" s="255" t="s">
        <v>845</v>
      </c>
      <c r="H487" s="532"/>
      <c r="I487" s="1530">
        <f>C496</f>
        <v>3630137</v>
      </c>
      <c r="J487" s="1057"/>
      <c r="K487" s="534"/>
      <c r="L487" s="872">
        <f>B491</f>
        <v>8824</v>
      </c>
      <c r="M487" s="1056"/>
    </row>
    <row r="488" spans="1:13" ht="15.75" x14ac:dyDescent="0.25">
      <c r="A488" s="257" t="s">
        <v>96</v>
      </c>
      <c r="B488" s="794" t="s">
        <v>97</v>
      </c>
      <c r="C488" s="697"/>
      <c r="D488" s="149"/>
      <c r="E488" s="75" t="s">
        <v>107</v>
      </c>
      <c r="F488" s="898"/>
      <c r="G488" s="698"/>
      <c r="H488" s="532"/>
      <c r="I488" s="1530">
        <f>C497</f>
        <v>318901</v>
      </c>
      <c r="J488" s="1057"/>
      <c r="K488" s="534"/>
      <c r="L488" s="868">
        <f>B494</f>
        <v>261691</v>
      </c>
      <c r="M488" s="822"/>
    </row>
    <row r="489" spans="1:13" ht="18.75" x14ac:dyDescent="0.3">
      <c r="A489" s="799" t="s">
        <v>92</v>
      </c>
      <c r="B489" s="972">
        <v>317194</v>
      </c>
      <c r="C489" s="1009">
        <v>317322</v>
      </c>
      <c r="D489" s="149"/>
      <c r="E489" s="4" t="s">
        <v>100</v>
      </c>
      <c r="F489" s="1501">
        <v>37851</v>
      </c>
      <c r="G489" s="1008">
        <v>37881</v>
      </c>
      <c r="H489" s="532"/>
      <c r="I489" s="1530">
        <f>C498</f>
        <v>149194</v>
      </c>
      <c r="J489" s="1057"/>
      <c r="K489" s="534"/>
      <c r="L489" s="819">
        <f>B495</f>
        <v>169596</v>
      </c>
      <c r="M489" s="1056"/>
    </row>
    <row r="490" spans="1:13" ht="15.75" x14ac:dyDescent="0.25">
      <c r="A490" s="799" t="s">
        <v>93</v>
      </c>
      <c r="B490" s="969">
        <v>15992</v>
      </c>
      <c r="C490" s="1008">
        <v>15992</v>
      </c>
      <c r="D490" s="149"/>
      <c r="E490" s="4" t="s">
        <v>95</v>
      </c>
      <c r="F490" s="867">
        <v>12500</v>
      </c>
      <c r="G490" s="896"/>
      <c r="H490" s="532"/>
      <c r="I490" s="1530">
        <f>C499</f>
        <v>240651</v>
      </c>
      <c r="J490" s="1057"/>
      <c r="K490" s="775"/>
      <c r="L490" s="819">
        <f>B496</f>
        <v>3628541</v>
      </c>
      <c r="M490" s="1056"/>
    </row>
    <row r="491" spans="1:13" ht="15.75" x14ac:dyDescent="0.25">
      <c r="A491" s="258" t="s">
        <v>95</v>
      </c>
      <c r="B491" s="1043">
        <v>8824</v>
      </c>
      <c r="C491" s="951"/>
      <c r="D491" s="149"/>
      <c r="E491" s="4" t="s">
        <v>93</v>
      </c>
      <c r="F491" s="1501">
        <v>34315</v>
      </c>
      <c r="G491" s="1008">
        <v>34315</v>
      </c>
      <c r="H491" s="532"/>
      <c r="I491" s="1530">
        <f>C504</f>
        <v>12149</v>
      </c>
      <c r="J491" s="1057"/>
      <c r="K491" s="534"/>
      <c r="L491" s="818">
        <f>B497</f>
        <v>318794</v>
      </c>
      <c r="M491" s="1056"/>
    </row>
    <row r="492" spans="1:13" ht="15.75" x14ac:dyDescent="0.25">
      <c r="A492" s="198"/>
      <c r="B492" s="6"/>
      <c r="C492" s="695"/>
      <c r="D492" s="149"/>
      <c r="E492" s="6"/>
      <c r="F492" s="149"/>
      <c r="G492" s="698"/>
      <c r="H492" s="532"/>
      <c r="I492" s="733">
        <f>C505</f>
        <v>14520</v>
      </c>
      <c r="J492" s="1057"/>
      <c r="K492" s="534"/>
      <c r="L492" s="818">
        <f>B503</f>
        <v>0</v>
      </c>
      <c r="M492" s="1056"/>
    </row>
    <row r="493" spans="1:13" ht="15.75" x14ac:dyDescent="0.25">
      <c r="A493" s="257" t="s">
        <v>103</v>
      </c>
      <c r="B493" s="794"/>
      <c r="C493" s="695"/>
      <c r="D493" s="169"/>
      <c r="E493" s="6"/>
      <c r="F493" s="55"/>
      <c r="G493" s="698"/>
      <c r="H493" s="532"/>
      <c r="I493" s="733">
        <f>C509</f>
        <v>420366</v>
      </c>
      <c r="J493" s="1057"/>
      <c r="K493" s="534"/>
      <c r="L493" s="868">
        <f>B504</f>
        <v>12149</v>
      </c>
      <c r="M493" s="1056"/>
    </row>
    <row r="494" spans="1:13" ht="15.75" x14ac:dyDescent="0.25">
      <c r="A494" s="4" t="s">
        <v>95</v>
      </c>
      <c r="B494" s="1380">
        <v>261691</v>
      </c>
      <c r="C494" s="896"/>
      <c r="D494" s="149"/>
      <c r="E494" s="6"/>
      <c r="F494" s="6"/>
      <c r="G494" s="698"/>
      <c r="H494" s="532"/>
      <c r="I494" s="733">
        <f>C516</f>
        <v>531651</v>
      </c>
      <c r="J494" s="1057"/>
      <c r="K494" s="534"/>
      <c r="L494" s="868">
        <f>B505</f>
        <v>14504</v>
      </c>
      <c r="M494" s="1056"/>
    </row>
    <row r="495" spans="1:13" ht="15.75" x14ac:dyDescent="0.25">
      <c r="A495" s="4" t="s">
        <v>93</v>
      </c>
      <c r="B495" s="1064">
        <v>169596</v>
      </c>
      <c r="C495" s="1008">
        <v>169596</v>
      </c>
      <c r="D495" s="149"/>
      <c r="E495" s="60" t="s">
        <v>104</v>
      </c>
      <c r="F495" s="788"/>
      <c r="G495" s="698"/>
      <c r="H495" s="532"/>
      <c r="I495" s="1530">
        <f>G489</f>
        <v>37881</v>
      </c>
      <c r="J495" s="1057"/>
      <c r="K495" s="534"/>
      <c r="L495" s="819">
        <f>B509</f>
        <v>419909</v>
      </c>
      <c r="M495" s="1056"/>
    </row>
    <row r="496" spans="1:13" ht="15.75" x14ac:dyDescent="0.25">
      <c r="A496" s="4" t="s">
        <v>92</v>
      </c>
      <c r="B496" s="1064">
        <v>3628541</v>
      </c>
      <c r="C496" s="1008">
        <v>3630137</v>
      </c>
      <c r="D496" s="690"/>
      <c r="E496" s="4" t="s">
        <v>100</v>
      </c>
      <c r="F496" s="969">
        <v>9349</v>
      </c>
      <c r="G496" s="896"/>
      <c r="H496" s="532"/>
      <c r="I496" s="1530">
        <f>G491</f>
        <v>34315</v>
      </c>
      <c r="J496" s="1057"/>
      <c r="K496" s="534"/>
      <c r="L496" s="872">
        <f>B510</f>
        <v>14501</v>
      </c>
      <c r="M496" s="1056"/>
    </row>
    <row r="497" spans="1:13" ht="15.75" x14ac:dyDescent="0.25">
      <c r="A497" s="4" t="s">
        <v>105</v>
      </c>
      <c r="B497" s="1065">
        <v>318794</v>
      </c>
      <c r="C497" s="1010">
        <v>318901</v>
      </c>
      <c r="D497" s="149"/>
      <c r="E497" s="6"/>
      <c r="F497" s="149"/>
      <c r="G497" s="698"/>
      <c r="H497" s="532"/>
      <c r="I497" s="1530">
        <f>G500</f>
        <v>782315</v>
      </c>
      <c r="J497" s="1057"/>
      <c r="K497" s="534"/>
      <c r="L497" s="818">
        <f>B516</f>
        <v>531155</v>
      </c>
      <c r="M497" s="1056"/>
    </row>
    <row r="498" spans="1:13" ht="15.75" x14ac:dyDescent="0.25">
      <c r="A498" s="4" t="s">
        <v>859</v>
      </c>
      <c r="B498" s="729">
        <v>149143</v>
      </c>
      <c r="C498" s="1008">
        <v>149194</v>
      </c>
      <c r="D498" s="149"/>
      <c r="E498" s="6"/>
      <c r="F498" s="6"/>
      <c r="G498" s="699"/>
      <c r="H498" s="532"/>
      <c r="I498" s="1530">
        <f>G502</f>
        <v>0</v>
      </c>
      <c r="J498" s="1057"/>
      <c r="K498" s="534"/>
      <c r="L498" s="818">
        <f>F489</f>
        <v>37851</v>
      </c>
      <c r="M498" s="1056"/>
    </row>
    <row r="499" spans="1:13" ht="15.75" x14ac:dyDescent="0.25">
      <c r="A499" s="4" t="s">
        <v>1208</v>
      </c>
      <c r="B499" s="1063">
        <v>240601</v>
      </c>
      <c r="C499" s="1008">
        <v>240651</v>
      </c>
      <c r="D499" s="149"/>
      <c r="E499" s="814" t="s">
        <v>98</v>
      </c>
      <c r="F499" s="794"/>
      <c r="G499" s="698"/>
      <c r="H499" s="532"/>
      <c r="I499" s="733">
        <f>G510</f>
        <v>160513</v>
      </c>
      <c r="J499" s="1057"/>
      <c r="K499" s="534"/>
      <c r="L499" s="868">
        <f>F490</f>
        <v>12500</v>
      </c>
      <c r="M499" s="1056"/>
    </row>
    <row r="500" spans="1:13" ht="15.75" x14ac:dyDescent="0.25">
      <c r="D500" s="510"/>
      <c r="E500" s="4" t="s">
        <v>100</v>
      </c>
      <c r="F500" s="1500">
        <v>781539</v>
      </c>
      <c r="G500" s="1008">
        <v>782315</v>
      </c>
      <c r="H500" s="718"/>
      <c r="I500" s="1530">
        <f>G511</f>
        <v>14025</v>
      </c>
      <c r="J500" s="1057"/>
      <c r="K500" s="534"/>
      <c r="L500" s="818">
        <f>F491</f>
        <v>34315</v>
      </c>
      <c r="M500" s="1056"/>
    </row>
    <row r="501" spans="1:13" ht="15.75" x14ac:dyDescent="0.25">
      <c r="D501" s="149"/>
      <c r="E501" s="4" t="s">
        <v>95</v>
      </c>
      <c r="F501" s="871">
        <v>46580</v>
      </c>
      <c r="G501" s="899"/>
      <c r="H501" s="532"/>
      <c r="I501" s="1531">
        <f>G513</f>
        <v>212729</v>
      </c>
      <c r="J501" s="1057"/>
      <c r="K501" s="534"/>
      <c r="L501" s="868">
        <f>F496</f>
        <v>9349</v>
      </c>
      <c r="M501" s="1056"/>
    </row>
    <row r="502" spans="1:13" ht="15.75" x14ac:dyDescent="0.25">
      <c r="A502" s="257" t="s">
        <v>352</v>
      </c>
      <c r="B502" s="794"/>
      <c r="C502" s="695"/>
      <c r="D502" s="149"/>
      <c r="E502" s="4" t="s">
        <v>612</v>
      </c>
      <c r="F502" s="871">
        <v>9181</v>
      </c>
      <c r="G502" s="1008"/>
      <c r="H502" s="534"/>
      <c r="I502" s="1530">
        <f>G517</f>
        <v>23543</v>
      </c>
      <c r="J502" s="1057"/>
      <c r="K502" s="534"/>
      <c r="L502" s="818">
        <f>F500</f>
        <v>781539</v>
      </c>
      <c r="M502" s="1056"/>
    </row>
    <row r="503" spans="1:13" ht="15.75" x14ac:dyDescent="0.25">
      <c r="A503" s="253" t="s">
        <v>95</v>
      </c>
      <c r="B503" s="393"/>
      <c r="C503" s="896"/>
      <c r="D503" s="149"/>
      <c r="E503" s="6"/>
      <c r="F503" s="149"/>
      <c r="G503" s="696"/>
      <c r="H503" s="534"/>
      <c r="I503" s="733">
        <f>G518</f>
        <v>0</v>
      </c>
      <c r="J503" s="1057"/>
      <c r="K503" s="534"/>
      <c r="L503" s="868">
        <f>F501</f>
        <v>46580</v>
      </c>
      <c r="M503" s="1056"/>
    </row>
    <row r="504" spans="1:13" ht="15.75" x14ac:dyDescent="0.25">
      <c r="A504" s="253" t="s">
        <v>93</v>
      </c>
      <c r="B504" s="969">
        <v>12149</v>
      </c>
      <c r="C504" s="1008">
        <v>12149</v>
      </c>
      <c r="D504" s="149"/>
      <c r="E504" s="149"/>
      <c r="F504" s="230"/>
      <c r="G504" s="696"/>
      <c r="H504" s="534"/>
      <c r="I504" s="1531"/>
      <c r="J504" s="1057"/>
      <c r="K504" s="534"/>
      <c r="L504" s="868">
        <f>F502</f>
        <v>9181</v>
      </c>
      <c r="M504" s="1056"/>
    </row>
    <row r="505" spans="1:13" ht="15.75" x14ac:dyDescent="0.25">
      <c r="A505" s="253" t="s">
        <v>92</v>
      </c>
      <c r="B505" s="969">
        <v>14504</v>
      </c>
      <c r="C505" s="1008">
        <v>14520</v>
      </c>
      <c r="D505" s="149"/>
      <c r="E505" s="149"/>
      <c r="F505" s="230"/>
      <c r="G505" s="696"/>
      <c r="H505" s="532"/>
      <c r="I505" s="1531"/>
      <c r="J505" s="534"/>
      <c r="K505" s="534"/>
      <c r="L505" s="1578">
        <f>F512</f>
        <v>6467</v>
      </c>
      <c r="M505" s="822"/>
    </row>
    <row r="506" spans="1:13" ht="15.75" x14ac:dyDescent="0.25">
      <c r="D506" s="690"/>
      <c r="E506" s="149"/>
      <c r="F506" s="230"/>
      <c r="G506" s="696"/>
      <c r="I506" s="1531"/>
      <c r="J506" s="532"/>
      <c r="K506" s="534"/>
      <c r="L506" s="1578">
        <f>F511</f>
        <v>14025</v>
      </c>
      <c r="M506" s="822"/>
    </row>
    <row r="507" spans="1:13" ht="15.75" x14ac:dyDescent="0.25">
      <c r="A507" s="198"/>
      <c r="B507" s="6"/>
      <c r="C507" s="695"/>
      <c r="D507" s="149"/>
      <c r="E507" s="149"/>
      <c r="F507" s="149"/>
      <c r="G507" s="695"/>
      <c r="H507" s="721" t="s">
        <v>108</v>
      </c>
      <c r="I507" s="722">
        <f>SUM(I482:I506)</f>
        <v>7438622</v>
      </c>
      <c r="J507" s="532"/>
      <c r="K507" s="534"/>
      <c r="L507" s="1068">
        <f>B498</f>
        <v>149143</v>
      </c>
      <c r="M507" s="822"/>
    </row>
    <row r="508" spans="1:13" ht="15.75" x14ac:dyDescent="0.25">
      <c r="A508" s="787" t="s">
        <v>106</v>
      </c>
      <c r="B508" s="814"/>
      <c r="C508" s="695"/>
      <c r="D508" s="149"/>
      <c r="E508" s="6"/>
      <c r="F508" s="6"/>
      <c r="G508" s="695"/>
      <c r="H508" s="718"/>
      <c r="I508" s="532"/>
      <c r="J508" s="532"/>
      <c r="L508" s="1068">
        <f>B499</f>
        <v>240601</v>
      </c>
      <c r="M508" s="822"/>
    </row>
    <row r="509" spans="1:13" ht="15.75" x14ac:dyDescent="0.25">
      <c r="A509" s="4" t="s">
        <v>100</v>
      </c>
      <c r="B509" s="1500">
        <v>419909</v>
      </c>
      <c r="C509" s="1008">
        <v>420366</v>
      </c>
      <c r="D509" s="883"/>
      <c r="E509" s="784" t="s">
        <v>410</v>
      </c>
      <c r="F509" s="794"/>
      <c r="G509" s="695"/>
      <c r="H509" s="953"/>
      <c r="I509" s="532"/>
      <c r="J509" s="532"/>
      <c r="L509" s="1068"/>
      <c r="M509" s="822"/>
    </row>
    <row r="510" spans="1:13" ht="15.75" x14ac:dyDescent="0.25">
      <c r="A510" s="4" t="s">
        <v>95</v>
      </c>
      <c r="B510" s="871">
        <v>14501</v>
      </c>
      <c r="C510" s="896"/>
      <c r="D510" s="149"/>
      <c r="E510" s="4" t="s">
        <v>411</v>
      </c>
      <c r="F510" s="691">
        <v>160513</v>
      </c>
      <c r="G510" s="1008">
        <v>160513</v>
      </c>
      <c r="H510" s="954"/>
      <c r="I510" s="723"/>
      <c r="J510" s="532"/>
      <c r="L510" s="821">
        <f>F510</f>
        <v>160513</v>
      </c>
      <c r="M510" s="822"/>
    </row>
    <row r="511" spans="1:13" ht="15.75" x14ac:dyDescent="0.25">
      <c r="A511" s="198"/>
      <c r="B511" s="6"/>
      <c r="C511" s="695"/>
      <c r="D511" s="149"/>
      <c r="E511" s="4" t="s">
        <v>93</v>
      </c>
      <c r="F511" s="871">
        <v>14025</v>
      </c>
      <c r="G511" s="1008">
        <v>14025</v>
      </c>
      <c r="H511" s="954"/>
      <c r="I511" s="534"/>
      <c r="J511" s="283"/>
      <c r="L511" s="870">
        <f>F517</f>
        <v>23533</v>
      </c>
      <c r="M511" s="778"/>
    </row>
    <row r="512" spans="1:13" ht="15.75" x14ac:dyDescent="0.25">
      <c r="A512" s="198"/>
      <c r="B512" s="6"/>
      <c r="C512" s="695"/>
      <c r="D512" s="149"/>
      <c r="E512" s="4" t="s">
        <v>95</v>
      </c>
      <c r="F512" s="867">
        <v>6467</v>
      </c>
      <c r="G512" s="250"/>
      <c r="H512" s="148"/>
      <c r="I512" s="766"/>
      <c r="L512" s="821">
        <f>F513</f>
        <v>212729</v>
      </c>
      <c r="M512" s="779"/>
    </row>
    <row r="513" spans="1:13" ht="18.75" x14ac:dyDescent="0.3">
      <c r="A513" s="252" t="s">
        <v>109</v>
      </c>
      <c r="B513" s="794"/>
      <c r="C513" s="695"/>
      <c r="D513" s="690"/>
      <c r="E513" s="4" t="s">
        <v>1209</v>
      </c>
      <c r="F513" s="393">
        <v>212729</v>
      </c>
      <c r="G513" s="1066">
        <v>212729</v>
      </c>
      <c r="K513" s="721" t="s">
        <v>108</v>
      </c>
      <c r="L513" s="840">
        <f>SUM(L482:L512)</f>
        <v>7811161</v>
      </c>
      <c r="M513" s="1528"/>
    </row>
    <row r="514" spans="1:13" ht="15.75" x14ac:dyDescent="0.25">
      <c r="A514" s="799" t="s">
        <v>100</v>
      </c>
      <c r="B514" s="692"/>
      <c r="C514" s="1008"/>
      <c r="D514" s="168"/>
      <c r="E514" s="6"/>
      <c r="F514" s="6"/>
      <c r="K514" s="725"/>
      <c r="M514" s="779"/>
    </row>
    <row r="515" spans="1:13" ht="15.75" x14ac:dyDescent="0.25">
      <c r="A515" s="799" t="s">
        <v>93</v>
      </c>
      <c r="B515" s="393"/>
      <c r="C515" s="896"/>
      <c r="D515" s="149"/>
      <c r="E515" s="6"/>
      <c r="F515" s="6"/>
      <c r="L515" s="945"/>
      <c r="M515" s="779"/>
    </row>
    <row r="516" spans="1:13" ht="18.75" x14ac:dyDescent="0.3">
      <c r="A516" s="799" t="s">
        <v>111</v>
      </c>
      <c r="B516" s="1502">
        <v>531155</v>
      </c>
      <c r="C516" s="1009">
        <v>531651</v>
      </c>
      <c r="D516" s="883"/>
      <c r="E516" s="784" t="s">
        <v>1215</v>
      </c>
      <c r="F516" s="794"/>
      <c r="G516" s="695"/>
      <c r="L516" s="766"/>
      <c r="M516" s="1018"/>
    </row>
    <row r="517" spans="1:13" ht="15.75" x14ac:dyDescent="0.25">
      <c r="A517" s="198"/>
      <c r="B517" s="510"/>
      <c r="C517" s="255"/>
      <c r="D517" s="169"/>
      <c r="E517" s="4" t="s">
        <v>411</v>
      </c>
      <c r="F517" s="871">
        <v>23533</v>
      </c>
      <c r="G517" s="1008">
        <v>23543</v>
      </c>
      <c r="K517" s="1071" t="s">
        <v>1212</v>
      </c>
      <c r="L517" s="1071" t="s">
        <v>1212</v>
      </c>
      <c r="M517" s="1078"/>
    </row>
    <row r="518" spans="1:13" ht="15.75" x14ac:dyDescent="0.25">
      <c r="A518" s="198"/>
      <c r="B518" s="6"/>
      <c r="C518" s="149"/>
      <c r="D518" s="695"/>
      <c r="E518" s="4" t="s">
        <v>93</v>
      </c>
      <c r="F518" s="691"/>
      <c r="G518" s="1008"/>
      <c r="I518" s="565" t="s">
        <v>1211</v>
      </c>
      <c r="J518" s="1069" t="s">
        <v>1422</v>
      </c>
      <c r="K518" s="1072" t="s">
        <v>407</v>
      </c>
      <c r="L518" s="1073" t="s">
        <v>406</v>
      </c>
      <c r="M518" s="1338"/>
    </row>
    <row r="519" spans="1:13" ht="15.75" x14ac:dyDescent="0.25">
      <c r="A519" s="198"/>
      <c r="B519" s="6"/>
      <c r="C519" s="149"/>
      <c r="D519" s="1054"/>
      <c r="E519" s="4" t="s">
        <v>95</v>
      </c>
      <c r="F519" s="393"/>
      <c r="G519" s="250"/>
      <c r="I519" s="1070"/>
      <c r="J519" s="939">
        <v>45884</v>
      </c>
      <c r="K519" s="1023">
        <f>L512+L506+L510+L504+L494+L493+L500+L498+L497+L495+L511+L502</f>
        <v>2251403</v>
      </c>
      <c r="L519" s="938"/>
      <c r="M519" s="1079"/>
    </row>
    <row r="520" spans="1:13" ht="18.75" x14ac:dyDescent="0.3">
      <c r="A520" s="198"/>
      <c r="B520" s="1382"/>
      <c r="C520" s="1383"/>
      <c r="D520" s="1055"/>
      <c r="E520" s="4"/>
      <c r="F520" s="393"/>
      <c r="G520" s="1066"/>
      <c r="I520" s="1070"/>
      <c r="J520" s="939">
        <v>45887</v>
      </c>
      <c r="K520" s="941">
        <f>L485+L486+L482+L483+L508+L490+L489+L491+L507</f>
        <v>5192536</v>
      </c>
      <c r="L520" s="1341"/>
      <c r="M520" s="1080"/>
    </row>
    <row r="521" spans="1:13" ht="18.75" x14ac:dyDescent="0.3">
      <c r="A521" s="198"/>
      <c r="B521" s="1384"/>
      <c r="C521" s="1385"/>
      <c r="D521" s="816"/>
      <c r="E521" s="510"/>
      <c r="F521" s="510"/>
      <c r="I521" s="1070"/>
      <c r="J521" s="939">
        <v>45890</v>
      </c>
      <c r="K521" s="1499">
        <f>L499+L487+L484+L496+L503+L501+L488+L505</f>
        <v>367222</v>
      </c>
      <c r="L521" s="1342">
        <f>I507</f>
        <v>7438622</v>
      </c>
      <c r="M521" s="832" t="s">
        <v>1213</v>
      </c>
    </row>
    <row r="522" spans="1:13" ht="18.75" x14ac:dyDescent="0.3">
      <c r="A522" s="198"/>
      <c r="B522" s="1382"/>
      <c r="C522" s="1383"/>
      <c r="D522" s="777"/>
      <c r="E522" s="149"/>
      <c r="F522" s="149"/>
      <c r="H522" s="584"/>
      <c r="I522" s="847"/>
      <c r="J522" s="6"/>
      <c r="K522" s="1070">
        <f>SUM(K519:K521)</f>
        <v>7811161</v>
      </c>
      <c r="L522" s="1343">
        <f>I507</f>
        <v>7438622</v>
      </c>
      <c r="M522" s="1076">
        <f>K522-L522</f>
        <v>372539</v>
      </c>
    </row>
    <row r="523" spans="1:13" ht="15.75" thickBot="1" x14ac:dyDescent="0.3">
      <c r="A523" s="312"/>
      <c r="B523" s="313"/>
      <c r="C523" s="1504"/>
      <c r="D523" s="313"/>
      <c r="E523" s="513"/>
      <c r="F523" s="513"/>
      <c r="G523" s="42"/>
      <c r="H523" s="889"/>
      <c r="I523" s="1082"/>
      <c r="J523" s="948"/>
      <c r="K523" s="1077"/>
      <c r="L523" s="42"/>
      <c r="M523" s="1081"/>
    </row>
    <row r="524" spans="1:13" x14ac:dyDescent="0.25">
      <c r="I524" t="s">
        <v>350</v>
      </c>
    </row>
    <row r="525" spans="1:13" x14ac:dyDescent="0.25">
      <c r="H525" s="939">
        <v>45884</v>
      </c>
      <c r="I525" s="903">
        <f>212729+14025+160513+9181+14504+12149+34315+37851+531155+419909+23533+781539</f>
        <v>2251403</v>
      </c>
    </row>
    <row r="526" spans="1:13" x14ac:dyDescent="0.25">
      <c r="H526" s="939">
        <v>45887</v>
      </c>
      <c r="I526" s="903">
        <f>317194+15992+336792+15883+240601+3628541+169596+318794+149143</f>
        <v>5192536</v>
      </c>
      <c r="J526" t="s">
        <v>400</v>
      </c>
    </row>
    <row r="527" spans="1:13" x14ac:dyDescent="0.25">
      <c r="H527" s="939">
        <v>45890</v>
      </c>
      <c r="I527" s="903">
        <f>12500+8824+7310+14501+46580+9349+261691+6467</f>
        <v>367222</v>
      </c>
      <c r="J527" s="903">
        <f>37881+34315+317322+15992+531651+336939+15883+420366+23543+782315+12149+14520+3630137+318901+240651+169596+160513+14025+212729+149194</f>
        <v>7438622</v>
      </c>
      <c r="L527" s="232"/>
    </row>
    <row r="528" spans="1:13" x14ac:dyDescent="0.25">
      <c r="G528" s="1503"/>
      <c r="H528" s="1529" t="s">
        <v>347</v>
      </c>
      <c r="I528" s="1070">
        <f>I525+I526+I527</f>
        <v>7811161</v>
      </c>
      <c r="J528" s="903">
        <f>37881+34315+317322+15992+531651+336939+15883+420366+23543+782315+12149+14520+3630137+318901+240651+169596+160513+14025+212729+149194</f>
        <v>7438622</v>
      </c>
      <c r="L528" s="584">
        <f>I528-J528</f>
        <v>372539</v>
      </c>
    </row>
    <row r="529" spans="1:13" x14ac:dyDescent="0.25">
      <c r="G529" s="1503"/>
      <c r="I529" s="584"/>
      <c r="L529" s="584">
        <f>L528-K521</f>
        <v>5317</v>
      </c>
    </row>
    <row r="536" spans="1:13" ht="15.75" thickBot="1" x14ac:dyDescent="0.3"/>
    <row r="537" spans="1:13" x14ac:dyDescent="0.25">
      <c r="A537" s="195"/>
      <c r="B537" s="196"/>
      <c r="C537" s="390"/>
      <c r="D537" s="196"/>
      <c r="E537" s="196"/>
      <c r="F537" s="196"/>
      <c r="G537" s="196"/>
      <c r="H537" s="196"/>
      <c r="I537" s="196"/>
      <c r="J537" s="196"/>
      <c r="K537" s="196"/>
      <c r="L537" s="196"/>
      <c r="M537" s="197"/>
    </row>
    <row r="538" spans="1:13" ht="23.25" x14ac:dyDescent="0.35">
      <c r="A538" s="198"/>
      <c r="B538" s="6"/>
      <c r="C538" s="149"/>
      <c r="D538" s="6"/>
      <c r="E538" s="6"/>
      <c r="F538" s="6"/>
      <c r="G538" s="1643" t="s">
        <v>1322</v>
      </c>
      <c r="H538" s="532"/>
      <c r="I538" s="538"/>
      <c r="J538" s="532"/>
      <c r="K538" s="532"/>
      <c r="L538" s="532"/>
      <c r="M538" s="701"/>
    </row>
    <row r="539" spans="1:13" ht="15.75" x14ac:dyDescent="0.25">
      <c r="A539" s="198"/>
      <c r="B539" s="6"/>
      <c r="C539" s="6"/>
      <c r="D539" s="6"/>
      <c r="E539" s="6"/>
      <c r="F539" s="6"/>
      <c r="G539" s="6"/>
      <c r="H539" s="532"/>
      <c r="I539" s="702" t="s">
        <v>400</v>
      </c>
      <c r="J539" s="532"/>
      <c r="K539" s="532"/>
      <c r="L539" s="538" t="s">
        <v>350</v>
      </c>
      <c r="M539" s="701"/>
    </row>
    <row r="540" spans="1:13" ht="15.75" x14ac:dyDescent="0.25">
      <c r="A540" s="251"/>
      <c r="B540" s="693" t="s">
        <v>844</v>
      </c>
      <c r="C540" s="255" t="s">
        <v>845</v>
      </c>
      <c r="D540" s="149"/>
      <c r="E540" s="55"/>
      <c r="F540" s="55"/>
      <c r="G540" s="6"/>
      <c r="H540" s="532"/>
      <c r="I540" s="1530">
        <f>C542</f>
        <v>508426</v>
      </c>
      <c r="J540" s="1057"/>
      <c r="K540" s="534"/>
      <c r="L540" s="818">
        <f>B542</f>
        <v>508108</v>
      </c>
      <c r="M540" s="1056"/>
    </row>
    <row r="541" spans="1:13" ht="15.75" x14ac:dyDescent="0.25">
      <c r="A541" s="252" t="s">
        <v>91</v>
      </c>
      <c r="B541" s="794"/>
      <c r="C541" s="695"/>
      <c r="D541" s="149"/>
      <c r="E541" s="55"/>
      <c r="F541" s="58"/>
      <c r="G541" s="6"/>
      <c r="H541" s="532"/>
      <c r="I541" s="1530">
        <f>C543</f>
        <v>13886</v>
      </c>
      <c r="J541" s="1057"/>
      <c r="K541" s="534"/>
      <c r="L541" s="818">
        <f>B543</f>
        <v>13886</v>
      </c>
      <c r="M541" s="1056"/>
    </row>
    <row r="542" spans="1:13" ht="15.75" x14ac:dyDescent="0.25">
      <c r="A542" s="799" t="s">
        <v>92</v>
      </c>
      <c r="B542" s="207">
        <v>508108</v>
      </c>
      <c r="C542" s="1008">
        <v>508426</v>
      </c>
      <c r="D542" s="149"/>
      <c r="E542" s="6"/>
      <c r="F542" s="6"/>
      <c r="G542" s="6"/>
      <c r="H542" s="532"/>
      <c r="I542" s="1530">
        <f>C547</f>
        <v>475262</v>
      </c>
      <c r="J542" s="1057"/>
      <c r="K542" s="534"/>
      <c r="L542" s="819">
        <f>B544</f>
        <v>1608</v>
      </c>
      <c r="M542" s="1056"/>
    </row>
    <row r="543" spans="1:13" ht="15.75" x14ac:dyDescent="0.25">
      <c r="A543" s="799" t="s">
        <v>93</v>
      </c>
      <c r="B543" s="207">
        <v>13886</v>
      </c>
      <c r="C543" s="952">
        <v>13886</v>
      </c>
      <c r="D543" s="149"/>
      <c r="E543" s="6"/>
      <c r="F543" s="6"/>
      <c r="G543" s="6"/>
      <c r="H543" s="532"/>
      <c r="I543" s="1530">
        <f>C548</f>
        <v>12612</v>
      </c>
      <c r="J543" s="1057"/>
      <c r="K543" s="534"/>
      <c r="L543" s="818">
        <f>B547</f>
        <v>474963</v>
      </c>
      <c r="M543" s="1056"/>
    </row>
    <row r="544" spans="1:13" ht="15.75" x14ac:dyDescent="0.25">
      <c r="A544" s="254" t="s">
        <v>95</v>
      </c>
      <c r="B544" s="950">
        <v>1608</v>
      </c>
      <c r="C544" s="951"/>
      <c r="D544" s="149"/>
      <c r="E544" s="6"/>
      <c r="F544" s="6"/>
      <c r="G544" s="255"/>
      <c r="H544" s="532"/>
      <c r="I544" s="1530">
        <f>C553</f>
        <v>159241</v>
      </c>
      <c r="J544" s="1057"/>
      <c r="K544" s="534"/>
      <c r="L544" s="818">
        <f>B548</f>
        <v>12612</v>
      </c>
      <c r="M544" s="1056"/>
    </row>
    <row r="545" spans="1:13" ht="15.75" x14ac:dyDescent="0.25">
      <c r="A545" s="256"/>
      <c r="B545" s="1498"/>
      <c r="C545" s="695"/>
      <c r="D545" s="149"/>
      <c r="E545" s="6"/>
      <c r="F545" s="694" t="s">
        <v>844</v>
      </c>
      <c r="G545" s="255" t="s">
        <v>845</v>
      </c>
      <c r="H545" s="532"/>
      <c r="I545" s="1530">
        <f>C554</f>
        <v>5624434</v>
      </c>
      <c r="J545" s="1057"/>
      <c r="K545" s="534"/>
      <c r="L545" s="819">
        <f>B549</f>
        <v>4553</v>
      </c>
      <c r="M545" s="1056"/>
    </row>
    <row r="546" spans="1:13" ht="15.75" x14ac:dyDescent="0.25">
      <c r="A546" s="257" t="s">
        <v>96</v>
      </c>
      <c r="B546" s="794" t="s">
        <v>97</v>
      </c>
      <c r="C546" s="697"/>
      <c r="D546" s="149"/>
      <c r="E546" s="75" t="s">
        <v>107</v>
      </c>
      <c r="F546" s="898"/>
      <c r="G546" s="698"/>
      <c r="H546" s="532"/>
      <c r="I546" s="1530">
        <f>C555</f>
        <v>542393</v>
      </c>
      <c r="J546" s="1057"/>
      <c r="K546" s="534"/>
      <c r="L546" s="818">
        <f t="shared" ref="L546:L552" si="0">B552</f>
        <v>126420</v>
      </c>
      <c r="M546" s="822"/>
    </row>
    <row r="547" spans="1:13" ht="18.75" x14ac:dyDescent="0.3">
      <c r="A547" s="799" t="s">
        <v>92</v>
      </c>
      <c r="B547" s="972">
        <v>474963</v>
      </c>
      <c r="C547" s="1009">
        <v>475262</v>
      </c>
      <c r="D547" s="149"/>
      <c r="E547" s="4" t="s">
        <v>100</v>
      </c>
      <c r="F547" s="207">
        <v>59519</v>
      </c>
      <c r="G547" s="952">
        <v>59565</v>
      </c>
      <c r="H547" s="532"/>
      <c r="I547" s="1530">
        <f>C557</f>
        <v>493894</v>
      </c>
      <c r="J547" s="1057"/>
      <c r="K547" s="534"/>
      <c r="L547" s="819">
        <f t="shared" si="0"/>
        <v>159241</v>
      </c>
      <c r="M547" s="1056"/>
    </row>
    <row r="548" spans="1:13" ht="15.75" x14ac:dyDescent="0.25">
      <c r="A548" s="799" t="s">
        <v>93</v>
      </c>
      <c r="B548" s="207">
        <v>12612</v>
      </c>
      <c r="C548" s="952">
        <v>12612</v>
      </c>
      <c r="D548" s="149"/>
      <c r="E548" s="4" t="s">
        <v>95</v>
      </c>
      <c r="F548" s="867">
        <v>13100</v>
      </c>
      <c r="G548" s="896"/>
      <c r="H548" s="532"/>
      <c r="I548" s="1530">
        <f>C558</f>
        <v>5508</v>
      </c>
      <c r="J548" s="1057"/>
      <c r="K548" s="775"/>
      <c r="L548" s="819">
        <f t="shared" si="0"/>
        <v>5621026</v>
      </c>
      <c r="M548" s="1056"/>
    </row>
    <row r="549" spans="1:13" ht="15.75" x14ac:dyDescent="0.25">
      <c r="A549" s="258" t="s">
        <v>95</v>
      </c>
      <c r="B549" s="1043">
        <v>4553</v>
      </c>
      <c r="C549" s="951"/>
      <c r="D549" s="149"/>
      <c r="E549" s="4" t="s">
        <v>93</v>
      </c>
      <c r="F549" s="207">
        <v>37478</v>
      </c>
      <c r="G549" s="952">
        <v>37478</v>
      </c>
      <c r="H549" s="532"/>
      <c r="I549" s="1530">
        <f>C562</f>
        <v>6767</v>
      </c>
      <c r="J549" s="1057"/>
      <c r="K549" s="534"/>
      <c r="L549" s="818">
        <f t="shared" si="0"/>
        <v>542087</v>
      </c>
      <c r="M549" s="1056"/>
    </row>
    <row r="550" spans="1:13" ht="15.75" x14ac:dyDescent="0.25">
      <c r="A550" s="198"/>
      <c r="B550" s="6"/>
      <c r="C550" s="695"/>
      <c r="D550" s="149"/>
      <c r="E550" s="6"/>
      <c r="F550" s="149"/>
      <c r="G550" s="698"/>
      <c r="H550" s="532"/>
      <c r="I550" s="733">
        <f>C563</f>
        <v>2895</v>
      </c>
      <c r="J550" s="1057"/>
      <c r="K550" s="534"/>
      <c r="L550" s="818">
        <f t="shared" si="0"/>
        <v>231958</v>
      </c>
      <c r="M550" s="1056"/>
    </row>
    <row r="551" spans="1:13" ht="15.75" x14ac:dyDescent="0.25">
      <c r="A551" s="257" t="s">
        <v>103</v>
      </c>
      <c r="B551" s="794"/>
      <c r="C551" s="695"/>
      <c r="D551" s="169"/>
      <c r="E551" s="6"/>
      <c r="F551" s="55"/>
      <c r="G551" s="698"/>
      <c r="H551" s="532"/>
      <c r="I551" s="733">
        <f>C567</f>
        <v>605459</v>
      </c>
      <c r="J551" s="1057"/>
      <c r="K551" s="534"/>
      <c r="L551" s="818">
        <f t="shared" si="0"/>
        <v>493662</v>
      </c>
      <c r="M551" s="1056"/>
    </row>
    <row r="552" spans="1:13" ht="15.75" x14ac:dyDescent="0.25">
      <c r="A552" s="4" t="s">
        <v>95</v>
      </c>
      <c r="B552" s="1380">
        <v>126420</v>
      </c>
      <c r="C552" s="896"/>
      <c r="D552" s="149"/>
      <c r="E552" s="6"/>
      <c r="F552" s="6"/>
      <c r="G552" s="698"/>
      <c r="H552" s="532"/>
      <c r="I552" s="733">
        <f>C574</f>
        <v>772979</v>
      </c>
      <c r="J552" s="1057"/>
      <c r="K552" s="534"/>
      <c r="L552" s="818">
        <f t="shared" si="0"/>
        <v>5508</v>
      </c>
      <c r="M552" s="1056"/>
    </row>
    <row r="553" spans="1:13" ht="15.75" x14ac:dyDescent="0.25">
      <c r="A553" s="4" t="s">
        <v>93</v>
      </c>
      <c r="B553" s="1064">
        <v>159241</v>
      </c>
      <c r="C553" s="1008">
        <v>159241</v>
      </c>
      <c r="D553" s="149"/>
      <c r="E553" s="60" t="s">
        <v>104</v>
      </c>
      <c r="F553" s="788"/>
      <c r="G553" s="698"/>
      <c r="H553" s="532"/>
      <c r="I553" s="1530">
        <f>G547</f>
        <v>59565</v>
      </c>
      <c r="J553" s="1057"/>
      <c r="K553" s="534"/>
      <c r="L553" s="819">
        <f>B561</f>
        <v>0</v>
      </c>
      <c r="M553" s="1056"/>
    </row>
    <row r="554" spans="1:13" ht="15.75" x14ac:dyDescent="0.25">
      <c r="A554" s="4" t="s">
        <v>92</v>
      </c>
      <c r="B554" s="1064">
        <v>5621026</v>
      </c>
      <c r="C554" s="1008">
        <v>5624434</v>
      </c>
      <c r="D554" s="690"/>
      <c r="E554" s="4" t="s">
        <v>100</v>
      </c>
      <c r="F554" s="969">
        <v>9349</v>
      </c>
      <c r="G554" s="896"/>
      <c r="H554" s="532"/>
      <c r="I554" s="1530">
        <f>G549</f>
        <v>37478</v>
      </c>
      <c r="J554" s="1057"/>
      <c r="K554" s="534"/>
      <c r="L554" s="819">
        <f>B562</f>
        <v>6767</v>
      </c>
      <c r="M554" s="1056"/>
    </row>
    <row r="555" spans="1:13" ht="15.75" x14ac:dyDescent="0.25">
      <c r="A555" s="4" t="s">
        <v>105</v>
      </c>
      <c r="B555" s="1065">
        <v>542087</v>
      </c>
      <c r="C555" s="1010">
        <v>542393</v>
      </c>
      <c r="D555" s="149"/>
      <c r="E555" s="6"/>
      <c r="F555" s="149"/>
      <c r="G555" s="698"/>
      <c r="H555" s="532"/>
      <c r="I555" s="1530">
        <f>G558</f>
        <v>1170250</v>
      </c>
      <c r="J555" s="1057"/>
      <c r="K555" s="534"/>
      <c r="L555" s="818">
        <f>B563</f>
        <v>2895</v>
      </c>
      <c r="M555" s="1056"/>
    </row>
    <row r="556" spans="1:13" ht="15.75" x14ac:dyDescent="0.25">
      <c r="A556" s="4" t="s">
        <v>859</v>
      </c>
      <c r="B556" s="813">
        <v>231958</v>
      </c>
      <c r="C556" s="1008">
        <v>232099</v>
      </c>
      <c r="D556" s="149"/>
      <c r="E556" s="6"/>
      <c r="F556" s="6"/>
      <c r="G556" s="699"/>
      <c r="H556" s="532"/>
      <c r="I556" s="1530">
        <f>G560</f>
        <v>0</v>
      </c>
      <c r="J556" s="1057"/>
      <c r="K556" s="534"/>
      <c r="L556" s="818">
        <f>B567</f>
        <v>604945</v>
      </c>
      <c r="M556" s="1056"/>
    </row>
    <row r="557" spans="1:13" ht="15.75" x14ac:dyDescent="0.25">
      <c r="A557" s="4" t="s">
        <v>1208</v>
      </c>
      <c r="B557" s="1063">
        <v>493662</v>
      </c>
      <c r="C557" s="1008">
        <v>493894</v>
      </c>
      <c r="D557" s="149"/>
      <c r="E557" s="814" t="s">
        <v>98</v>
      </c>
      <c r="F557" s="794"/>
      <c r="G557" s="698"/>
      <c r="H557" s="532"/>
      <c r="I557" s="733">
        <f>G568</f>
        <v>494967</v>
      </c>
      <c r="J557" s="1057"/>
      <c r="K557" s="534"/>
      <c r="L557" s="818">
        <f>B568</f>
        <v>14876</v>
      </c>
      <c r="M557" s="1056"/>
    </row>
    <row r="558" spans="1:13" ht="15.75" x14ac:dyDescent="0.25">
      <c r="A558" s="242" t="s">
        <v>1591</v>
      </c>
      <c r="B558" s="1646">
        <v>5508</v>
      </c>
      <c r="C558" s="1008">
        <v>5508</v>
      </c>
      <c r="D558" s="510"/>
      <c r="E558" s="4" t="s">
        <v>100</v>
      </c>
      <c r="F558" s="691">
        <v>1169287</v>
      </c>
      <c r="G558" s="1008">
        <v>1170250</v>
      </c>
      <c r="H558" s="718"/>
      <c r="I558" s="1530">
        <f>G569</f>
        <v>28103</v>
      </c>
      <c r="J558" s="1057"/>
      <c r="K558" s="534"/>
      <c r="L558" s="818">
        <f>B574</f>
        <v>772319</v>
      </c>
      <c r="M558" s="1056"/>
    </row>
    <row r="559" spans="1:13" ht="15.75" x14ac:dyDescent="0.25">
      <c r="D559" s="149"/>
      <c r="E559" s="4" t="s">
        <v>95</v>
      </c>
      <c r="F559" s="871">
        <v>46780</v>
      </c>
      <c r="G559" s="899"/>
      <c r="H559" s="532"/>
      <c r="I559" s="1531">
        <f>G571</f>
        <v>403584</v>
      </c>
      <c r="J559" s="1057"/>
      <c r="K559" s="534"/>
      <c r="L559" s="818">
        <f>F547</f>
        <v>59519</v>
      </c>
      <c r="M559" s="1056"/>
    </row>
    <row r="560" spans="1:13" ht="15.75" x14ac:dyDescent="0.25">
      <c r="A560" s="257" t="s">
        <v>352</v>
      </c>
      <c r="B560" s="794"/>
      <c r="C560" s="695"/>
      <c r="D560" s="149"/>
      <c r="E560" s="4" t="s">
        <v>612</v>
      </c>
      <c r="F560" s="871">
        <v>9200</v>
      </c>
      <c r="G560" s="1008"/>
      <c r="H560" s="534"/>
      <c r="I560" s="1530">
        <f>G575</f>
        <v>0</v>
      </c>
      <c r="J560" s="1057"/>
      <c r="K560" s="534"/>
      <c r="L560" s="818">
        <f>F548</f>
        <v>13100</v>
      </c>
      <c r="M560" s="1056"/>
    </row>
    <row r="561" spans="1:13" ht="15.75" x14ac:dyDescent="0.25">
      <c r="A561" s="253" t="s">
        <v>95</v>
      </c>
      <c r="B561" s="393"/>
      <c r="C561" s="896"/>
      <c r="D561" s="149"/>
      <c r="E561" s="6"/>
      <c r="F561" s="149"/>
      <c r="G561" s="696"/>
      <c r="H561" s="534"/>
      <c r="I561" s="733">
        <f>G576</f>
        <v>0</v>
      </c>
      <c r="J561" s="1057"/>
      <c r="K561" s="534"/>
      <c r="L561" s="818">
        <f>F549</f>
        <v>37478</v>
      </c>
      <c r="M561" s="1056"/>
    </row>
    <row r="562" spans="1:13" ht="15.75" x14ac:dyDescent="0.25">
      <c r="A562" s="253" t="s">
        <v>93</v>
      </c>
      <c r="B562" s="207">
        <v>6767</v>
      </c>
      <c r="C562" s="952">
        <v>6767</v>
      </c>
      <c r="D562" s="149"/>
      <c r="E562" s="149"/>
      <c r="F562" s="230"/>
      <c r="G562" s="696"/>
      <c r="H562" s="534"/>
      <c r="I562" s="1531"/>
      <c r="J562" s="1057"/>
      <c r="K562" s="534"/>
      <c r="L562" s="818">
        <f>F554</f>
        <v>9349</v>
      </c>
      <c r="M562" s="1056"/>
    </row>
    <row r="563" spans="1:13" ht="15.75" x14ac:dyDescent="0.25">
      <c r="A563" s="253" t="s">
        <v>92</v>
      </c>
      <c r="B563" s="207">
        <v>2895</v>
      </c>
      <c r="C563" s="952">
        <v>2895</v>
      </c>
      <c r="D563" s="149"/>
      <c r="E563" s="149"/>
      <c r="F563" s="230"/>
      <c r="G563" s="696"/>
      <c r="H563" s="532"/>
      <c r="I563" s="1531"/>
      <c r="J563" s="534"/>
      <c r="K563" s="534"/>
      <c r="L563" s="1067">
        <f>F558</f>
        <v>1169287</v>
      </c>
      <c r="M563" s="822"/>
    </row>
    <row r="564" spans="1:13" ht="15.75" x14ac:dyDescent="0.25">
      <c r="D564" s="690"/>
      <c r="E564" s="149"/>
      <c r="F564" s="230"/>
      <c r="G564" s="696"/>
      <c r="I564" s="1531"/>
      <c r="J564" s="532"/>
      <c r="K564" s="534"/>
      <c r="L564" s="1067">
        <f>F559</f>
        <v>46780</v>
      </c>
      <c r="M564" s="822"/>
    </row>
    <row r="565" spans="1:13" ht="15.75" x14ac:dyDescent="0.25">
      <c r="A565" s="198"/>
      <c r="B565" s="6"/>
      <c r="C565" s="695"/>
      <c r="D565" s="149"/>
      <c r="E565" s="149"/>
      <c r="F565" s="149"/>
      <c r="G565" s="695"/>
      <c r="H565" s="721" t="s">
        <v>108</v>
      </c>
      <c r="I565" s="722">
        <f>SUM(I540:I564)</f>
        <v>11417703</v>
      </c>
      <c r="J565" s="532"/>
      <c r="K565" s="534"/>
      <c r="L565" s="1068">
        <f>F560</f>
        <v>9200</v>
      </c>
      <c r="M565" s="822"/>
    </row>
    <row r="566" spans="1:13" ht="15.75" x14ac:dyDescent="0.25">
      <c r="A566" s="787" t="s">
        <v>106</v>
      </c>
      <c r="B566" s="814"/>
      <c r="C566" s="695"/>
      <c r="D566" s="149"/>
      <c r="E566" s="6"/>
      <c r="F566" s="6"/>
      <c r="G566" s="695"/>
      <c r="H566" s="718"/>
      <c r="I566" s="532"/>
      <c r="J566" s="532"/>
      <c r="L566" s="1068">
        <f>F568</f>
        <v>494756</v>
      </c>
      <c r="M566" s="822"/>
    </row>
    <row r="567" spans="1:13" ht="15.75" x14ac:dyDescent="0.25">
      <c r="A567" s="4" t="s">
        <v>100</v>
      </c>
      <c r="B567" s="691">
        <v>604945</v>
      </c>
      <c r="C567" s="1008">
        <v>605459</v>
      </c>
      <c r="D567" s="883"/>
      <c r="E567" s="784" t="s">
        <v>410</v>
      </c>
      <c r="F567" s="794"/>
      <c r="G567" s="695"/>
      <c r="H567" s="953"/>
      <c r="I567" s="532"/>
      <c r="J567" s="532"/>
      <c r="L567" s="1068">
        <f>F569</f>
        <v>28103</v>
      </c>
      <c r="M567" s="822"/>
    </row>
    <row r="568" spans="1:13" ht="15.75" x14ac:dyDescent="0.25">
      <c r="A568" s="4" t="s">
        <v>95</v>
      </c>
      <c r="B568" s="871">
        <v>14876</v>
      </c>
      <c r="C568" s="896"/>
      <c r="D568" s="149"/>
      <c r="E568" s="4" t="s">
        <v>411</v>
      </c>
      <c r="F568" s="691">
        <v>494756</v>
      </c>
      <c r="G568" s="1008">
        <v>494967</v>
      </c>
      <c r="H568" s="954"/>
      <c r="I568" s="723"/>
      <c r="J568" s="532"/>
      <c r="L568" s="821">
        <f>F570</f>
        <v>16067</v>
      </c>
      <c r="M568" s="822"/>
    </row>
    <row r="569" spans="1:13" ht="15.75" x14ac:dyDescent="0.25">
      <c r="A569" s="198"/>
      <c r="B569" s="6"/>
      <c r="C569" s="695"/>
      <c r="D569" s="149"/>
      <c r="E569" s="4" t="s">
        <v>93</v>
      </c>
      <c r="F569" s="691">
        <v>28103</v>
      </c>
      <c r="G569" s="952">
        <v>28103</v>
      </c>
      <c r="H569" s="954"/>
      <c r="I569" s="534"/>
      <c r="J569" s="283"/>
      <c r="L569" s="821">
        <f>F575</f>
        <v>0</v>
      </c>
      <c r="M569" s="778"/>
    </row>
    <row r="570" spans="1:13" ht="15.75" x14ac:dyDescent="0.25">
      <c r="A570" s="198"/>
      <c r="B570" s="6"/>
      <c r="C570" s="695"/>
      <c r="D570" s="149"/>
      <c r="E570" s="4" t="s">
        <v>95</v>
      </c>
      <c r="F570" s="867">
        <v>16067</v>
      </c>
      <c r="G570" s="250"/>
      <c r="H570" s="148"/>
      <c r="I570" s="766"/>
      <c r="L570" s="821">
        <f>F576</f>
        <v>0</v>
      </c>
      <c r="M570" s="779"/>
    </row>
    <row r="571" spans="1:13" ht="15.75" x14ac:dyDescent="0.25">
      <c r="A571" s="252" t="s">
        <v>109</v>
      </c>
      <c r="B571" s="794"/>
      <c r="C571" s="695"/>
      <c r="D571" s="690"/>
      <c r="E571" s="4" t="s">
        <v>1209</v>
      </c>
      <c r="F571" s="393">
        <v>403302</v>
      </c>
      <c r="G571" s="1066">
        <v>403584</v>
      </c>
      <c r="L571" s="1644">
        <f>F577</f>
        <v>0</v>
      </c>
      <c r="M571" s="1528"/>
    </row>
    <row r="572" spans="1:13" ht="15.75" x14ac:dyDescent="0.25">
      <c r="A572" s="799" t="s">
        <v>100</v>
      </c>
      <c r="B572" s="692"/>
      <c r="C572" s="1008"/>
      <c r="D572" s="168"/>
      <c r="E572" s="6"/>
      <c r="F572" s="6"/>
      <c r="L572" s="1644">
        <f>F571</f>
        <v>403302</v>
      </c>
      <c r="M572" s="779"/>
    </row>
    <row r="573" spans="1:13" ht="18.75" x14ac:dyDescent="0.3">
      <c r="A573" s="799" t="s">
        <v>93</v>
      </c>
      <c r="B573" s="393"/>
      <c r="C573" s="896"/>
      <c r="D573" s="149"/>
      <c r="E573" s="6"/>
      <c r="F573" s="6"/>
      <c r="K573" s="721" t="s">
        <v>108</v>
      </c>
      <c r="L573" s="840">
        <f>SUM(L540:L571)</f>
        <v>11481073</v>
      </c>
      <c r="M573" s="779"/>
    </row>
    <row r="574" spans="1:13" ht="18.75" x14ac:dyDescent="0.3">
      <c r="A574" s="799" t="s">
        <v>111</v>
      </c>
      <c r="B574" s="897">
        <v>772319</v>
      </c>
      <c r="C574" s="1009">
        <v>772979</v>
      </c>
      <c r="D574" s="883"/>
      <c r="E574" s="784" t="s">
        <v>1215</v>
      </c>
      <c r="F574" s="794"/>
      <c r="G574" s="695" t="s">
        <v>1606</v>
      </c>
      <c r="K574" s="1071" t="s">
        <v>1212</v>
      </c>
      <c r="L574" s="1071" t="s">
        <v>1212</v>
      </c>
      <c r="M574" s="1078"/>
    </row>
    <row r="575" spans="1:13" ht="15.75" x14ac:dyDescent="0.25">
      <c r="A575" s="198"/>
      <c r="B575" s="510"/>
      <c r="C575" s="255"/>
      <c r="D575" s="169"/>
      <c r="E575" s="4" t="s">
        <v>411</v>
      </c>
      <c r="F575" s="691"/>
      <c r="G575" s="1008"/>
      <c r="I575" s="565" t="s">
        <v>1211</v>
      </c>
      <c r="J575" s="1069" t="s">
        <v>1590</v>
      </c>
      <c r="K575" s="1072" t="s">
        <v>407</v>
      </c>
      <c r="L575" s="1073" t="s">
        <v>406</v>
      </c>
      <c r="M575" s="1338"/>
    </row>
    <row r="576" spans="1:13" ht="15.75" x14ac:dyDescent="0.25">
      <c r="A576" s="198"/>
      <c r="B576" s="6"/>
      <c r="C576" s="149"/>
      <c r="D576" s="695"/>
      <c r="E576" s="4" t="s">
        <v>93</v>
      </c>
      <c r="F576" s="691"/>
      <c r="G576" s="1008"/>
      <c r="I576" s="1070"/>
      <c r="J576" s="939">
        <v>45915</v>
      </c>
      <c r="K576" s="1023">
        <f>L567+L566+L559+L561+L565+L563+L558+L556+L552+L572+L555+L554</f>
        <v>3594079</v>
      </c>
      <c r="L576" s="938"/>
      <c r="M576" s="1079"/>
    </row>
    <row r="577" spans="1:13" ht="15.75" x14ac:dyDescent="0.25">
      <c r="A577" s="198"/>
      <c r="B577" s="6"/>
      <c r="C577" s="149"/>
      <c r="D577" s="1054"/>
      <c r="E577" s="4" t="s">
        <v>95</v>
      </c>
      <c r="F577" s="393"/>
      <c r="G577" s="250"/>
      <c r="I577" s="1070"/>
      <c r="J577" s="939">
        <v>45916</v>
      </c>
      <c r="K577" s="941">
        <f>L551+L549+L548+L547+L544+L543+L540+L541+L550</f>
        <v>8057543</v>
      </c>
      <c r="L577" s="1341"/>
      <c r="M577" s="1080"/>
    </row>
    <row r="578" spans="1:13" ht="18.75" x14ac:dyDescent="0.3">
      <c r="A578" s="198"/>
      <c r="B578" s="1382"/>
      <c r="C578" s="1383"/>
      <c r="D578" s="1055"/>
      <c r="E578" s="4"/>
      <c r="F578" s="393"/>
      <c r="G578" s="1066"/>
      <c r="I578" s="1070"/>
      <c r="J578" s="939">
        <v>45919</v>
      </c>
      <c r="K578" s="1499">
        <f>L568+L560+L564+L562+L557+L546+L545+L542</f>
        <v>232753</v>
      </c>
      <c r="L578" s="1343">
        <f>I565</f>
        <v>11417703</v>
      </c>
      <c r="M578" s="832" t="s">
        <v>1213</v>
      </c>
    </row>
    <row r="579" spans="1:13" ht="18.75" x14ac:dyDescent="0.3">
      <c r="A579" s="198"/>
      <c r="B579" s="1384"/>
      <c r="C579" s="1385"/>
      <c r="D579" s="816"/>
      <c r="E579" s="510"/>
      <c r="F579" s="510"/>
      <c r="J579" s="939"/>
      <c r="K579" s="1070">
        <f>SUM(K576:K578)</f>
        <v>11884375</v>
      </c>
      <c r="L579" s="1343">
        <f>I565</f>
        <v>11417703</v>
      </c>
      <c r="M579" s="1"/>
    </row>
    <row r="580" spans="1:13" ht="18.75" x14ac:dyDescent="0.3">
      <c r="A580" s="198"/>
      <c r="B580" s="1382"/>
      <c r="C580" s="1383"/>
      <c r="D580" s="777"/>
      <c r="E580" s="149"/>
      <c r="F580" s="149"/>
      <c r="H580" s="584"/>
      <c r="I580" s="847"/>
      <c r="J580" s="6"/>
      <c r="M580" s="1076">
        <f>K579-L579</f>
        <v>466672</v>
      </c>
    </row>
    <row r="581" spans="1:13" ht="15.75" thickBot="1" x14ac:dyDescent="0.3">
      <c r="A581" s="312"/>
      <c r="B581" s="313"/>
      <c r="C581" s="1504"/>
      <c r="D581" s="313"/>
      <c r="E581" s="513"/>
      <c r="F581" s="513"/>
      <c r="G581" s="42"/>
      <c r="H581" s="889"/>
      <c r="I581" s="1082"/>
      <c r="J581" s="948"/>
      <c r="K581" s="1645"/>
      <c r="L581" s="42"/>
      <c r="M581" s="1081"/>
    </row>
    <row r="583" spans="1:13" x14ac:dyDescent="0.25">
      <c r="K583" s="584">
        <f>9200+5508+604945+772319+1169287+37478+59519+494756+28103</f>
        <v>3181115</v>
      </c>
      <c r="L583" s="584">
        <f>475262+508426+12612+13886+542393+493894+159241+5624434+605459+772979+1170250+37478+59565+28103+494967+5508</f>
        <v>11004457</v>
      </c>
    </row>
    <row r="584" spans="1:13" x14ac:dyDescent="0.25">
      <c r="G584" s="584">
        <f>604945+772319+1169287+37478+59519+494756+28103+403302+6767+2895</f>
        <v>3579371</v>
      </c>
      <c r="K584" s="584">
        <f>493662+542087+5621026+159241+12612+474963+508108+13886</f>
        <v>7825585</v>
      </c>
    </row>
    <row r="585" spans="1:13" x14ac:dyDescent="0.25">
      <c r="G585" s="584">
        <f>16067+13100+46780+9349+14876+126420+1608+4553</f>
        <v>232753</v>
      </c>
      <c r="K585" s="584">
        <f>16067+13100+46780+9349+14876+126420+1608+4553</f>
        <v>232753</v>
      </c>
      <c r="M585" s="232">
        <f>K585-M580</f>
        <v>-233919</v>
      </c>
    </row>
    <row r="586" spans="1:13" x14ac:dyDescent="0.25">
      <c r="G586" s="584">
        <f>493662+542087+5621026+159241+12612+474963+508108+13886+231958</f>
        <v>8057543</v>
      </c>
    </row>
    <row r="587" spans="1:13" x14ac:dyDescent="0.25">
      <c r="G587" s="584"/>
    </row>
    <row r="590" spans="1:13" ht="15.75" thickBot="1" x14ac:dyDescent="0.3"/>
    <row r="591" spans="1:13" x14ac:dyDescent="0.25">
      <c r="A591" s="195"/>
      <c r="B591" s="196"/>
      <c r="C591" s="390"/>
      <c r="D591" s="196"/>
      <c r="E591" s="196"/>
      <c r="F591" s="196"/>
      <c r="G591" s="196"/>
      <c r="H591" s="196"/>
      <c r="I591" s="196"/>
      <c r="J591" s="196"/>
      <c r="K591" s="196"/>
      <c r="L591" s="196"/>
      <c r="M591" s="197"/>
    </row>
    <row r="592" spans="1:13" ht="23.25" x14ac:dyDescent="0.35">
      <c r="A592" s="198"/>
      <c r="B592" s="6"/>
      <c r="C592" s="149"/>
      <c r="D592" s="6"/>
      <c r="E592" s="6"/>
      <c r="F592" s="6"/>
      <c r="G592" s="1643" t="s">
        <v>1663</v>
      </c>
      <c r="H592" s="532"/>
      <c r="I592" s="538"/>
      <c r="J592" s="532"/>
      <c r="K592" s="532"/>
      <c r="L592" s="532"/>
      <c r="M592" s="701"/>
    </row>
    <row r="593" spans="1:13" ht="15.75" x14ac:dyDescent="0.25">
      <c r="A593" s="198"/>
      <c r="B593" s="6"/>
      <c r="C593" s="6"/>
      <c r="D593" s="6"/>
      <c r="E593" s="6"/>
      <c r="F593" s="6"/>
      <c r="G593" s="6"/>
      <c r="H593" s="532"/>
      <c r="I593" s="702" t="s">
        <v>400</v>
      </c>
      <c r="J593" s="532"/>
      <c r="K593" s="532"/>
      <c r="L593" s="538" t="s">
        <v>350</v>
      </c>
      <c r="M593" s="701"/>
    </row>
    <row r="594" spans="1:13" ht="15.75" x14ac:dyDescent="0.25">
      <c r="A594" s="251"/>
      <c r="B594" s="693" t="s">
        <v>844</v>
      </c>
      <c r="C594" s="255" t="s">
        <v>845</v>
      </c>
      <c r="D594" s="149"/>
      <c r="E594" s="55"/>
      <c r="F594" s="55"/>
      <c r="G594" s="6"/>
      <c r="H594" s="532"/>
      <c r="I594" s="1530">
        <f>C596</f>
        <v>199875</v>
      </c>
      <c r="J594" s="1057"/>
      <c r="K594" s="534"/>
      <c r="L594" s="818">
        <f>B596</f>
        <v>199875</v>
      </c>
      <c r="M594" s="1056"/>
    </row>
    <row r="595" spans="1:13" ht="15.75" x14ac:dyDescent="0.25">
      <c r="A595" s="252" t="s">
        <v>91</v>
      </c>
      <c r="B595" s="794"/>
      <c r="C595" s="695"/>
      <c r="D595" s="149"/>
      <c r="E595" s="55"/>
      <c r="F595" s="58"/>
      <c r="G595" s="6"/>
      <c r="H595" s="532"/>
      <c r="I595" s="1530">
        <f>C597</f>
        <v>17478</v>
      </c>
      <c r="J595" s="1057"/>
      <c r="K595" s="534"/>
      <c r="L595" s="818">
        <f>B597</f>
        <v>17478</v>
      </c>
      <c r="M595" s="1056"/>
    </row>
    <row r="596" spans="1:13" ht="15.75" x14ac:dyDescent="0.25">
      <c r="A596" s="799" t="s">
        <v>92</v>
      </c>
      <c r="B596" s="207">
        <v>199875</v>
      </c>
      <c r="C596" s="1813">
        <v>199875</v>
      </c>
      <c r="D596" s="149"/>
      <c r="E596" s="6"/>
      <c r="F596" s="6"/>
      <c r="G596" s="6"/>
      <c r="H596" s="532"/>
      <c r="I596" s="1530">
        <f>C601</f>
        <v>189471</v>
      </c>
      <c r="J596" s="1057"/>
      <c r="K596" s="534"/>
      <c r="L596" s="819">
        <f>B598</f>
        <v>10391</v>
      </c>
      <c r="M596" s="1056"/>
    </row>
    <row r="597" spans="1:13" ht="15.75" x14ac:dyDescent="0.25">
      <c r="A597" s="799" t="s">
        <v>93</v>
      </c>
      <c r="B597" s="207">
        <v>17478</v>
      </c>
      <c r="C597" s="1830">
        <v>17478</v>
      </c>
      <c r="D597" s="149"/>
      <c r="E597" s="6"/>
      <c r="F597" s="6"/>
      <c r="G597" s="6"/>
      <c r="H597" s="532"/>
      <c r="I597" s="1530">
        <f>C602</f>
        <v>16638</v>
      </c>
      <c r="J597" s="1057"/>
      <c r="K597" s="534"/>
      <c r="L597" s="818">
        <f>B601</f>
        <v>189471</v>
      </c>
      <c r="M597" s="1056"/>
    </row>
    <row r="598" spans="1:13" ht="15.75" x14ac:dyDescent="0.25">
      <c r="A598" s="254" t="s">
        <v>95</v>
      </c>
      <c r="B598" s="1043">
        <v>10391</v>
      </c>
      <c r="C598" s="951"/>
      <c r="D598" s="149"/>
      <c r="E598" s="6"/>
      <c r="F598" s="6"/>
      <c r="G598" s="255"/>
      <c r="H598" s="532"/>
      <c r="I598" s="1530">
        <f>C607</f>
        <v>168341</v>
      </c>
      <c r="J598" s="1057"/>
      <c r="K598" s="534"/>
      <c r="L598" s="818">
        <f>B602</f>
        <v>16638</v>
      </c>
      <c r="M598" s="1056"/>
    </row>
    <row r="599" spans="1:13" ht="15.75" x14ac:dyDescent="0.25">
      <c r="A599" s="256"/>
      <c r="B599" s="1498"/>
      <c r="C599" s="695"/>
      <c r="D599" s="149"/>
      <c r="E599" s="6"/>
      <c r="F599" s="694" t="s">
        <v>844</v>
      </c>
      <c r="G599" s="255" t="s">
        <v>845</v>
      </c>
      <c r="H599" s="532"/>
      <c r="I599" s="1530">
        <f>C608</f>
        <v>1937380</v>
      </c>
      <c r="J599" s="1057"/>
      <c r="K599" s="534"/>
      <c r="L599" s="819">
        <f>B603</f>
        <v>11174</v>
      </c>
      <c r="M599" s="1056"/>
    </row>
    <row r="600" spans="1:13" ht="15.75" x14ac:dyDescent="0.25">
      <c r="A600" s="257" t="s">
        <v>96</v>
      </c>
      <c r="B600" s="794" t="s">
        <v>97</v>
      </c>
      <c r="C600" s="697"/>
      <c r="D600" s="149"/>
      <c r="E600" s="75" t="s">
        <v>107</v>
      </c>
      <c r="F600" s="898"/>
      <c r="G600" s="698"/>
      <c r="H600" s="532"/>
      <c r="I600" s="1530">
        <f>C609</f>
        <v>658396</v>
      </c>
      <c r="J600" s="1057"/>
      <c r="K600" s="534"/>
      <c r="L600" s="818">
        <f t="shared" ref="L600:L605" si="1">B606</f>
        <v>140045</v>
      </c>
      <c r="M600" s="822"/>
    </row>
    <row r="601" spans="1:13" ht="18.75" x14ac:dyDescent="0.3">
      <c r="A601" s="799" t="s">
        <v>92</v>
      </c>
      <c r="B601" s="972">
        <v>189471</v>
      </c>
      <c r="C601" s="1814">
        <v>189471</v>
      </c>
      <c r="D601" s="149"/>
      <c r="E601" s="4" t="s">
        <v>100</v>
      </c>
      <c r="F601" s="207">
        <v>18906</v>
      </c>
      <c r="G601" s="1830">
        <v>18906</v>
      </c>
      <c r="H601" s="532"/>
      <c r="I601" s="1530">
        <f>C611</f>
        <v>660370</v>
      </c>
      <c r="J601" s="1057"/>
      <c r="K601" s="534"/>
      <c r="L601" s="819">
        <f t="shared" si="1"/>
        <v>168341</v>
      </c>
      <c r="M601" s="1056"/>
    </row>
    <row r="602" spans="1:13" ht="15.75" x14ac:dyDescent="0.25">
      <c r="A602" s="799" t="s">
        <v>93</v>
      </c>
      <c r="B602" s="207">
        <v>16638</v>
      </c>
      <c r="C602" s="1830">
        <v>16638</v>
      </c>
      <c r="D602" s="149"/>
      <c r="E602" s="4" t="s">
        <v>95</v>
      </c>
      <c r="F602" s="867">
        <v>23800</v>
      </c>
      <c r="G602" s="896"/>
      <c r="H602" s="532"/>
      <c r="I602" s="1530">
        <f>C610</f>
        <v>212882</v>
      </c>
      <c r="J602" s="1057"/>
      <c r="K602" s="775"/>
      <c r="L602" s="819">
        <f t="shared" si="1"/>
        <v>1937380</v>
      </c>
      <c r="M602" s="1056"/>
    </row>
    <row r="603" spans="1:13" ht="15.75" x14ac:dyDescent="0.25">
      <c r="A603" s="258" t="s">
        <v>95</v>
      </c>
      <c r="B603" s="1043">
        <v>11174</v>
      </c>
      <c r="C603" s="951"/>
      <c r="D603" s="149"/>
      <c r="E603" s="4" t="s">
        <v>93</v>
      </c>
      <c r="F603" s="207">
        <v>38706</v>
      </c>
      <c r="G603" s="1830">
        <v>38706</v>
      </c>
      <c r="H603" s="532"/>
      <c r="I603" s="1530">
        <f>C616</f>
        <v>7132</v>
      </c>
      <c r="J603" s="1057"/>
      <c r="K603" s="534"/>
      <c r="L603" s="818">
        <f t="shared" si="1"/>
        <v>657741</v>
      </c>
      <c r="M603" s="1056"/>
    </row>
    <row r="604" spans="1:13" ht="15.75" x14ac:dyDescent="0.25">
      <c r="A604" s="198"/>
      <c r="B604" s="6"/>
      <c r="C604" s="695"/>
      <c r="D604" s="149"/>
      <c r="E604" s="6"/>
      <c r="F604" s="149"/>
      <c r="G604" s="698"/>
      <c r="H604" s="532"/>
      <c r="I604" s="733">
        <f>C617</f>
        <v>2798</v>
      </c>
      <c r="J604" s="1057"/>
      <c r="K604" s="534"/>
      <c r="L604" s="818">
        <f t="shared" si="1"/>
        <v>212618</v>
      </c>
      <c r="M604" s="1056"/>
    </row>
    <row r="605" spans="1:13" ht="15.75" x14ac:dyDescent="0.25">
      <c r="A605" s="257" t="s">
        <v>103</v>
      </c>
      <c r="B605" s="794"/>
      <c r="C605" s="695"/>
      <c r="D605" s="169"/>
      <c r="E605" s="6"/>
      <c r="F605" s="55"/>
      <c r="G605" s="698"/>
      <c r="H605" s="532"/>
      <c r="I605" s="733">
        <f>C621</f>
        <v>0</v>
      </c>
      <c r="J605" s="1057"/>
      <c r="K605" s="534"/>
      <c r="L605" s="818">
        <f t="shared" si="1"/>
        <v>659687</v>
      </c>
      <c r="M605" s="1056"/>
    </row>
    <row r="606" spans="1:13" ht="15.75" x14ac:dyDescent="0.25">
      <c r="A606" s="253" t="s">
        <v>95</v>
      </c>
      <c r="B606" s="1380">
        <v>140045</v>
      </c>
      <c r="C606" s="896"/>
      <c r="D606" s="149"/>
      <c r="E606" s="6"/>
      <c r="F606" s="6"/>
      <c r="G606" s="698"/>
      <c r="H606" s="532"/>
      <c r="I606" s="733">
        <f>C628</f>
        <v>190917</v>
      </c>
      <c r="J606" s="1057"/>
      <c r="K606" s="534"/>
      <c r="L606" s="818">
        <f>B612</f>
        <v>0</v>
      </c>
      <c r="M606" s="1056"/>
    </row>
    <row r="607" spans="1:13" ht="15.75" x14ac:dyDescent="0.25">
      <c r="A607" s="253" t="s">
        <v>93</v>
      </c>
      <c r="B607" s="1064">
        <v>168341</v>
      </c>
      <c r="C607" s="1813">
        <v>168341</v>
      </c>
      <c r="D607" s="149"/>
      <c r="E607" s="60" t="s">
        <v>104</v>
      </c>
      <c r="F607" s="788"/>
      <c r="G607" s="698"/>
      <c r="H607" s="532"/>
      <c r="I607" s="1530">
        <f>G601</f>
        <v>18906</v>
      </c>
      <c r="J607" s="1057"/>
      <c r="K607" s="534"/>
      <c r="L607" s="819">
        <f>B615</f>
        <v>0</v>
      </c>
      <c r="M607" s="1056"/>
    </row>
    <row r="608" spans="1:13" ht="15.75" x14ac:dyDescent="0.25">
      <c r="A608" s="253" t="s">
        <v>92</v>
      </c>
      <c r="B608" s="1064">
        <v>1937380</v>
      </c>
      <c r="C608" s="1813">
        <v>1937380</v>
      </c>
      <c r="D608" s="690"/>
      <c r="E608" s="4" t="s">
        <v>100</v>
      </c>
      <c r="F608" s="969">
        <v>9349</v>
      </c>
      <c r="G608" s="896"/>
      <c r="H608" s="532"/>
      <c r="I608" s="1530">
        <f>G603</f>
        <v>38706</v>
      </c>
      <c r="J608" s="1057"/>
      <c r="K608" s="534"/>
      <c r="L608" s="819">
        <f>B616</f>
        <v>7132</v>
      </c>
      <c r="M608" s="1056"/>
    </row>
    <row r="609" spans="1:13" ht="15.75" x14ac:dyDescent="0.25">
      <c r="A609" s="253" t="s">
        <v>105</v>
      </c>
      <c r="B609" s="1065">
        <v>657741</v>
      </c>
      <c r="C609" s="1815">
        <v>658396</v>
      </c>
      <c r="D609" s="149"/>
      <c r="E609" s="6"/>
      <c r="F609" s="149"/>
      <c r="G609" s="698"/>
      <c r="H609" s="532"/>
      <c r="I609" s="1530">
        <f>G612</f>
        <v>0</v>
      </c>
      <c r="J609" s="1057"/>
      <c r="K609" s="534"/>
      <c r="L609" s="818">
        <f>B617</f>
        <v>2798</v>
      </c>
      <c r="M609" s="1056"/>
    </row>
    <row r="610" spans="1:13" ht="15.75" x14ac:dyDescent="0.25">
      <c r="A610" s="253" t="s">
        <v>859</v>
      </c>
      <c r="B610" s="813">
        <v>212618</v>
      </c>
      <c r="C610" s="1813">
        <v>212882</v>
      </c>
      <c r="D610" s="149"/>
      <c r="E610" s="6"/>
      <c r="F610" s="6"/>
      <c r="G610" s="699"/>
      <c r="H610" s="532"/>
      <c r="I610" s="1530">
        <f>G614</f>
        <v>0</v>
      </c>
      <c r="J610" s="1057"/>
      <c r="K610" s="534"/>
      <c r="L610" s="818">
        <f>B621</f>
        <v>285026</v>
      </c>
      <c r="M610" s="1056"/>
    </row>
    <row r="611" spans="1:13" ht="15.75" x14ac:dyDescent="0.25">
      <c r="A611" s="253" t="s">
        <v>1208</v>
      </c>
      <c r="B611" s="1063">
        <v>659687</v>
      </c>
      <c r="C611" s="1813">
        <v>660370</v>
      </c>
      <c r="D611" s="149"/>
      <c r="E611" s="814" t="s">
        <v>98</v>
      </c>
      <c r="F611" s="794"/>
      <c r="G611" s="698"/>
      <c r="H611" s="532"/>
      <c r="I611" s="733">
        <f>G622</f>
        <v>489387</v>
      </c>
      <c r="J611" s="1057"/>
      <c r="K611" s="534"/>
      <c r="L611" s="818">
        <f>B622</f>
        <v>14918</v>
      </c>
      <c r="M611" s="1056"/>
    </row>
    <row r="612" spans="1:13" ht="15.75" x14ac:dyDescent="0.25">
      <c r="A612" s="1790"/>
      <c r="B612" s="1063"/>
      <c r="C612" s="1008"/>
      <c r="D612" s="510"/>
      <c r="E612" s="4" t="s">
        <v>100</v>
      </c>
      <c r="F612" s="871">
        <v>493715</v>
      </c>
      <c r="G612" s="1008"/>
      <c r="H612" s="718"/>
      <c r="I612" s="1530">
        <f>G623</f>
        <v>43870</v>
      </c>
      <c r="J612" s="1057"/>
      <c r="K612" s="534"/>
      <c r="L612" s="818">
        <f>B628</f>
        <v>190917</v>
      </c>
      <c r="M612" s="1056"/>
    </row>
    <row r="613" spans="1:13" ht="15.75" x14ac:dyDescent="0.25">
      <c r="A613" s="198"/>
      <c r="B613" s="6"/>
      <c r="C613" s="149"/>
      <c r="D613" s="149"/>
      <c r="E613" s="4" t="s">
        <v>95</v>
      </c>
      <c r="F613" s="691"/>
      <c r="G613" s="899"/>
      <c r="H613" s="532"/>
      <c r="I613" s="1531">
        <f>G625</f>
        <v>69095</v>
      </c>
      <c r="J613" s="1057"/>
      <c r="K613" s="534"/>
      <c r="L613" s="818">
        <f>F601</f>
        <v>18906</v>
      </c>
      <c r="M613" s="1056"/>
    </row>
    <row r="614" spans="1:13" ht="15.75" x14ac:dyDescent="0.25">
      <c r="A614" s="257" t="s">
        <v>352</v>
      </c>
      <c r="B614" s="794"/>
      <c r="C614" s="695"/>
      <c r="D614" s="149"/>
      <c r="E614" s="4" t="s">
        <v>612</v>
      </c>
      <c r="F614" s="871">
        <v>10211</v>
      </c>
      <c r="G614" s="1008"/>
      <c r="H614" s="534"/>
      <c r="I614" s="1530">
        <f>G629</f>
        <v>0</v>
      </c>
      <c r="J614" s="1057"/>
      <c r="K614" s="534"/>
      <c r="L614" s="818">
        <f>F602</f>
        <v>23800</v>
      </c>
      <c r="M614" s="1056"/>
    </row>
    <row r="615" spans="1:13" ht="15.75" x14ac:dyDescent="0.25">
      <c r="A615" s="253" t="s">
        <v>95</v>
      </c>
      <c r="B615" s="393"/>
      <c r="C615" s="896"/>
      <c r="D615" s="149"/>
      <c r="E615" s="6"/>
      <c r="F615" s="149"/>
      <c r="G615" s="696"/>
      <c r="H615" s="534"/>
      <c r="I615" s="733">
        <f>G630</f>
        <v>0</v>
      </c>
      <c r="J615" s="1057"/>
      <c r="K615" s="534"/>
      <c r="L615" s="818">
        <f>F603</f>
        <v>38706</v>
      </c>
      <c r="M615" s="1056"/>
    </row>
    <row r="616" spans="1:13" ht="15.75" x14ac:dyDescent="0.25">
      <c r="A616" s="253" t="s">
        <v>93</v>
      </c>
      <c r="B616" s="207">
        <v>7132</v>
      </c>
      <c r="C616" s="1830">
        <v>7132</v>
      </c>
      <c r="D616" s="149"/>
      <c r="E616" s="149"/>
      <c r="F616" s="230"/>
      <c r="G616" s="696"/>
      <c r="H616" s="534"/>
      <c r="I616" s="1531"/>
      <c r="J616" s="1057"/>
      <c r="K616" s="534"/>
      <c r="L616" s="818">
        <f>F608</f>
        <v>9349</v>
      </c>
      <c r="M616" s="1056"/>
    </row>
    <row r="617" spans="1:13" ht="15.75" x14ac:dyDescent="0.25">
      <c r="A617" s="253" t="s">
        <v>92</v>
      </c>
      <c r="B617" s="207">
        <v>2798</v>
      </c>
      <c r="C617" s="1830">
        <v>2798</v>
      </c>
      <c r="D617" s="149"/>
      <c r="E617" s="149"/>
      <c r="F617" s="230"/>
      <c r="G617" s="696"/>
      <c r="H617" s="532"/>
      <c r="I617" s="1531"/>
      <c r="J617" s="534"/>
      <c r="K617" s="534"/>
      <c r="L617" s="1067">
        <f>F612</f>
        <v>493715</v>
      </c>
      <c r="M617" s="822"/>
    </row>
    <row r="618" spans="1:13" ht="15.75" x14ac:dyDescent="0.25">
      <c r="A618" s="198"/>
      <c r="B618" s="6"/>
      <c r="C618" s="149"/>
      <c r="D618" s="690"/>
      <c r="E618" s="149"/>
      <c r="F618" s="230"/>
      <c r="G618" s="696"/>
      <c r="H618" s="6"/>
      <c r="I618" s="1531"/>
      <c r="J618" s="532"/>
      <c r="K618" s="534"/>
      <c r="L618" s="1067">
        <f>F613</f>
        <v>0</v>
      </c>
      <c r="M618" s="822"/>
    </row>
    <row r="619" spans="1:13" ht="15.75" x14ac:dyDescent="0.25">
      <c r="A619" s="198"/>
      <c r="B619" s="6"/>
      <c r="C619" s="695"/>
      <c r="D619" s="149"/>
      <c r="E619" s="149"/>
      <c r="F619" s="149"/>
      <c r="G619" s="695"/>
      <c r="H619" s="721" t="s">
        <v>108</v>
      </c>
      <c r="I619" s="722">
        <f>SUM(I594:I618)</f>
        <v>4921642</v>
      </c>
      <c r="J619" s="532"/>
      <c r="K619" s="534"/>
      <c r="L619" s="1068">
        <f>F614</f>
        <v>10211</v>
      </c>
      <c r="M619" s="822"/>
    </row>
    <row r="620" spans="1:13" ht="15.75" x14ac:dyDescent="0.25">
      <c r="A620" s="787" t="s">
        <v>106</v>
      </c>
      <c r="B620" s="814"/>
      <c r="C620" s="695"/>
      <c r="D620" s="149"/>
      <c r="E620" s="6"/>
      <c r="F620" s="6"/>
      <c r="G620" s="695"/>
      <c r="H620" s="718"/>
      <c r="I620" s="532"/>
      <c r="J620" s="532"/>
      <c r="K620" s="6"/>
      <c r="L620" s="1068">
        <f>F622</f>
        <v>489387</v>
      </c>
      <c r="M620" s="822"/>
    </row>
    <row r="621" spans="1:13" ht="15.75" x14ac:dyDescent="0.25">
      <c r="A621" s="253" t="s">
        <v>100</v>
      </c>
      <c r="B621" s="871">
        <v>285026</v>
      </c>
      <c r="C621" s="1008"/>
      <c r="D621" s="883"/>
      <c r="E621" s="784" t="s">
        <v>410</v>
      </c>
      <c r="F621" s="794"/>
      <c r="G621" s="695"/>
      <c r="H621" s="953"/>
      <c r="I621" s="532"/>
      <c r="J621" s="532"/>
      <c r="K621" s="6"/>
      <c r="L621" s="1068">
        <f>F623</f>
        <v>43870</v>
      </c>
      <c r="M621" s="822"/>
    </row>
    <row r="622" spans="1:13" ht="18.75" x14ac:dyDescent="0.3">
      <c r="A622" s="253" t="s">
        <v>95</v>
      </c>
      <c r="B622" s="871">
        <v>14918</v>
      </c>
      <c r="C622" s="896"/>
      <c r="D622" s="149"/>
      <c r="E622" s="4" t="s">
        <v>411</v>
      </c>
      <c r="F622" s="1707">
        <v>489387</v>
      </c>
      <c r="G622" s="1813">
        <v>489387</v>
      </c>
      <c r="H622" s="1709"/>
      <c r="I622" s="723"/>
      <c r="J622" s="532"/>
      <c r="K622" s="6"/>
      <c r="L622" s="821">
        <f>F624</f>
        <v>19745</v>
      </c>
      <c r="M622" s="822"/>
    </row>
    <row r="623" spans="1:13" ht="15.75" x14ac:dyDescent="0.25">
      <c r="A623" s="198"/>
      <c r="B623" s="6"/>
      <c r="C623" s="695"/>
      <c r="D623" s="149"/>
      <c r="E623" s="4" t="s">
        <v>93</v>
      </c>
      <c r="F623" s="691">
        <v>43870</v>
      </c>
      <c r="G623" s="1830">
        <v>43870</v>
      </c>
      <c r="H623" s="954"/>
      <c r="I623" s="534"/>
      <c r="J623" s="283"/>
      <c r="K623" s="6"/>
      <c r="L623" s="821">
        <f>F629</f>
        <v>5734</v>
      </c>
      <c r="M623" s="778"/>
    </row>
    <row r="624" spans="1:13" ht="15.75" x14ac:dyDescent="0.25">
      <c r="A624" s="198"/>
      <c r="B624" s="6"/>
      <c r="C624" s="695"/>
      <c r="D624" s="149"/>
      <c r="E624" s="4" t="s">
        <v>95</v>
      </c>
      <c r="F624" s="867">
        <v>19745</v>
      </c>
      <c r="G624" s="250"/>
      <c r="H624" s="517"/>
      <c r="I624" s="766"/>
      <c r="J624" s="6"/>
      <c r="K624" s="6"/>
      <c r="L624" s="821">
        <f>F630</f>
        <v>0</v>
      </c>
      <c r="M624" s="779"/>
    </row>
    <row r="625" spans="1:13" ht="18.75" x14ac:dyDescent="0.3">
      <c r="A625" s="252" t="s">
        <v>109</v>
      </c>
      <c r="B625" s="794"/>
      <c r="C625" s="695"/>
      <c r="D625" s="690"/>
      <c r="E625" s="4" t="s">
        <v>1209</v>
      </c>
      <c r="F625" s="1708">
        <v>69095</v>
      </c>
      <c r="G625" s="1831">
        <v>69095</v>
      </c>
      <c r="H625" s="1709"/>
      <c r="I625" s="6"/>
      <c r="J625" s="6"/>
      <c r="K625" s="6"/>
      <c r="L625" s="1644">
        <f>F631</f>
        <v>0</v>
      </c>
      <c r="M625" s="1528"/>
    </row>
    <row r="626" spans="1:13" ht="15.75" x14ac:dyDescent="0.25">
      <c r="A626" s="799" t="s">
        <v>100</v>
      </c>
      <c r="B626" s="692"/>
      <c r="C626" s="1008"/>
      <c r="D626" s="149"/>
      <c r="E626" s="6"/>
      <c r="F626" s="149"/>
      <c r="G626" s="149"/>
      <c r="H626" s="6"/>
      <c r="I626" s="6"/>
      <c r="J626" s="6"/>
      <c r="K626" s="6"/>
      <c r="L626" s="1644">
        <f>F625</f>
        <v>69095</v>
      </c>
      <c r="M626" s="779"/>
    </row>
    <row r="627" spans="1:13" ht="18.75" x14ac:dyDescent="0.3">
      <c r="A627" s="799" t="s">
        <v>93</v>
      </c>
      <c r="B627" s="393"/>
      <c r="C627" s="896"/>
      <c r="D627" s="149"/>
      <c r="E627" s="6"/>
      <c r="F627" s="6"/>
      <c r="G627" s="6"/>
      <c r="H627" s="6"/>
      <c r="I627" s="6"/>
      <c r="J627" s="6"/>
      <c r="K627" s="721" t="s">
        <v>108</v>
      </c>
      <c r="L627" s="840">
        <f>SUM(L594:L625)</f>
        <v>5875053</v>
      </c>
      <c r="M627" s="779"/>
    </row>
    <row r="628" spans="1:13" ht="18.75" x14ac:dyDescent="0.3">
      <c r="A628" s="1794" t="s">
        <v>111</v>
      </c>
      <c r="B628" s="1795">
        <v>190917</v>
      </c>
      <c r="C628" s="1816">
        <v>190917</v>
      </c>
      <c r="D628" s="883"/>
      <c r="E628" s="784" t="s">
        <v>1215</v>
      </c>
      <c r="F628" s="794"/>
      <c r="G628" s="1706" t="s">
        <v>1665</v>
      </c>
      <c r="H628" s="184"/>
      <c r="I628" s="184"/>
      <c r="J628" s="184"/>
      <c r="K628" s="1071" t="s">
        <v>1212</v>
      </c>
      <c r="L628" s="1071" t="s">
        <v>1212</v>
      </c>
      <c r="M628" s="1787"/>
    </row>
    <row r="629" spans="1:13" ht="15.75" x14ac:dyDescent="0.25">
      <c r="A629" s="198"/>
      <c r="B629" s="510"/>
      <c r="C629" s="255"/>
      <c r="D629" s="169"/>
      <c r="E629" s="4" t="s">
        <v>411</v>
      </c>
      <c r="F629" s="871">
        <v>5734</v>
      </c>
      <c r="G629" s="6"/>
      <c r="H629" s="6"/>
      <c r="I629" s="565" t="s">
        <v>1211</v>
      </c>
      <c r="J629" s="1069" t="s">
        <v>1664</v>
      </c>
      <c r="K629" s="1072" t="s">
        <v>407</v>
      </c>
      <c r="L629" s="1073" t="s">
        <v>406</v>
      </c>
      <c r="M629" s="1018"/>
    </row>
    <row r="630" spans="1:13" ht="15.75" x14ac:dyDescent="0.25">
      <c r="A630" s="198"/>
      <c r="B630" s="6"/>
      <c r="C630" s="149"/>
      <c r="D630" s="695"/>
      <c r="E630" s="4" t="s">
        <v>93</v>
      </c>
      <c r="F630" s="691"/>
      <c r="G630" s="1008"/>
      <c r="H630" s="6"/>
      <c r="I630" s="1070"/>
      <c r="J630" s="939"/>
      <c r="K630" s="1023">
        <f>L608+L609+L613+L615+L620+L621+L626+L612</f>
        <v>860811</v>
      </c>
      <c r="L630" s="938"/>
      <c r="M630" s="1788"/>
    </row>
    <row r="631" spans="1:13" ht="15.75" x14ac:dyDescent="0.25">
      <c r="A631" s="198"/>
      <c r="B631" s="6"/>
      <c r="C631" s="149"/>
      <c r="D631" s="1054"/>
      <c r="E631" s="4" t="s">
        <v>95</v>
      </c>
      <c r="F631" s="393"/>
      <c r="G631" s="250"/>
      <c r="H631" s="6"/>
      <c r="I631" s="1070"/>
      <c r="J631" s="939"/>
      <c r="K631" s="941">
        <f>L605+L603+L602+L601+L598+L597+L594+L595+L604</f>
        <v>4059229</v>
      </c>
      <c r="L631" s="1341"/>
      <c r="M631" s="1789"/>
    </row>
    <row r="632" spans="1:13" ht="18.75" x14ac:dyDescent="0.3">
      <c r="A632" s="198"/>
      <c r="B632" s="1382"/>
      <c r="C632" s="1383"/>
      <c r="D632" s="1055"/>
      <c r="E632" s="4" t="s">
        <v>1734</v>
      </c>
      <c r="F632" s="867">
        <v>520</v>
      </c>
      <c r="G632" s="1066"/>
      <c r="H632" s="6"/>
      <c r="I632" s="1070"/>
      <c r="J632" s="939"/>
      <c r="K632" s="1499">
        <f>L622+L614+L618+L616+L611+L600+L599+L596</f>
        <v>229422</v>
      </c>
      <c r="L632" s="1343">
        <f>I619</f>
        <v>4921642</v>
      </c>
      <c r="M632" s="1791" t="s">
        <v>1213</v>
      </c>
    </row>
    <row r="633" spans="1:13" ht="18.75" x14ac:dyDescent="0.3">
      <c r="A633" s="198"/>
      <c r="B633" s="1384"/>
      <c r="C633" s="1385"/>
      <c r="D633" s="816"/>
      <c r="E633" s="510"/>
      <c r="F633" s="510"/>
      <c r="G633" s="6"/>
      <c r="H633" s="6"/>
      <c r="I633" s="6"/>
      <c r="J633" s="939"/>
      <c r="K633" s="1070">
        <f>SUM(K630:K632)</f>
        <v>5149462</v>
      </c>
      <c r="L633" s="1343">
        <f>I619</f>
        <v>4921642</v>
      </c>
      <c r="M633" s="668"/>
    </row>
    <row r="634" spans="1:13" ht="18.75" x14ac:dyDescent="0.3">
      <c r="A634" s="198"/>
      <c r="B634" s="1382"/>
      <c r="C634" s="1383"/>
      <c r="D634" s="777"/>
      <c r="E634" s="149"/>
      <c r="F634" s="149"/>
      <c r="G634" s="6"/>
      <c r="H634" s="540"/>
      <c r="I634" s="847"/>
      <c r="J634" s="6"/>
      <c r="K634" s="6"/>
      <c r="L634" s="6"/>
      <c r="M634" s="1792">
        <f>K633-L633</f>
        <v>227820</v>
      </c>
    </row>
    <row r="635" spans="1:13" x14ac:dyDescent="0.25">
      <c r="A635" s="301"/>
      <c r="B635" s="67"/>
      <c r="C635" s="1786"/>
      <c r="D635" s="67"/>
      <c r="E635" s="149"/>
      <c r="F635" s="149"/>
      <c r="G635" s="6"/>
      <c r="H635" s="540"/>
      <c r="I635" s="846"/>
      <c r="J635" s="186"/>
      <c r="K635" s="944"/>
      <c r="L635" s="6"/>
      <c r="M635" s="199"/>
    </row>
    <row r="636" spans="1:13" x14ac:dyDescent="0.25">
      <c r="A636" s="198"/>
      <c r="B636" s="6"/>
      <c r="C636" s="149"/>
      <c r="D636" s="6"/>
      <c r="E636" s="6"/>
      <c r="F636" s="6"/>
      <c r="G636" s="6"/>
      <c r="H636" s="6"/>
      <c r="I636" s="6"/>
      <c r="J636" s="6"/>
      <c r="K636" s="6"/>
      <c r="M636" s="199"/>
    </row>
    <row r="637" spans="1:13" x14ac:dyDescent="0.25">
      <c r="A637" s="198"/>
      <c r="B637" s="6"/>
      <c r="C637" s="149"/>
      <c r="D637" s="6"/>
      <c r="E637" s="6"/>
      <c r="F637" s="6"/>
      <c r="G637" s="6"/>
      <c r="H637" s="186"/>
      <c r="I637" s="6"/>
      <c r="J637" s="6"/>
      <c r="K637" s="6"/>
      <c r="L637" s="6"/>
      <c r="M637" s="199"/>
    </row>
    <row r="638" spans="1:13" x14ac:dyDescent="0.25">
      <c r="A638" s="198"/>
      <c r="B638" s="6"/>
      <c r="C638" s="149"/>
      <c r="D638" s="6"/>
      <c r="E638" s="6"/>
      <c r="F638" s="6"/>
      <c r="G638" s="6"/>
      <c r="H638" s="6"/>
      <c r="I638" s="6"/>
      <c r="J638" s="6"/>
      <c r="K638" s="6"/>
      <c r="L638" s="6"/>
      <c r="M638" s="199"/>
    </row>
    <row r="639" spans="1:13" x14ac:dyDescent="0.25">
      <c r="A639" s="784" t="s">
        <v>1728</v>
      </c>
      <c r="B639" s="794"/>
      <c r="C639" s="1793"/>
      <c r="D639" s="6"/>
      <c r="J639" s="727"/>
      <c r="K639" s="186"/>
      <c r="L639" s="6"/>
      <c r="M639" s="199"/>
    </row>
    <row r="640" spans="1:13" ht="18.75" x14ac:dyDescent="0.3">
      <c r="A640" s="4" t="s">
        <v>411</v>
      </c>
      <c r="B640" s="1796">
        <v>536388</v>
      </c>
      <c r="C640" s="1008"/>
      <c r="D640" s="6" t="s">
        <v>1729</v>
      </c>
      <c r="J640" s="727"/>
      <c r="K640" s="727"/>
      <c r="L640" s="6"/>
      <c r="M640" s="199"/>
    </row>
    <row r="641" spans="1:13" x14ac:dyDescent="0.25">
      <c r="A641" s="4" t="s">
        <v>93</v>
      </c>
      <c r="B641" s="691"/>
      <c r="C641" s="1008"/>
      <c r="D641" s="6"/>
      <c r="J641" s="6"/>
      <c r="K641" s="6"/>
      <c r="L641" s="6"/>
      <c r="M641" s="199"/>
    </row>
    <row r="642" spans="1:13" x14ac:dyDescent="0.25">
      <c r="A642" s="4" t="s">
        <v>95</v>
      </c>
      <c r="B642" s="393"/>
      <c r="C642" s="250"/>
      <c r="D642" s="6"/>
      <c r="J642" s="6"/>
      <c r="K642" s="6"/>
      <c r="L642" s="6"/>
      <c r="M642" s="199"/>
    </row>
    <row r="643" spans="1:13" ht="18.75" x14ac:dyDescent="0.3">
      <c r="A643" s="4" t="s">
        <v>1209</v>
      </c>
      <c r="B643" s="1708">
        <v>426443</v>
      </c>
      <c r="C643" s="1066"/>
      <c r="D643" s="6" t="s">
        <v>1729</v>
      </c>
      <c r="J643" s="6"/>
      <c r="K643" s="6"/>
      <c r="L643" s="6"/>
      <c r="M643" s="199"/>
    </row>
    <row r="644" spans="1:13" x14ac:dyDescent="0.25">
      <c r="A644" s="198"/>
      <c r="B644" s="6"/>
      <c r="C644" s="149"/>
      <c r="D644" s="6"/>
      <c r="E644" s="6"/>
      <c r="F644" s="784" t="s">
        <v>1732</v>
      </c>
      <c r="G644" s="794"/>
      <c r="H644" s="695"/>
      <c r="I644" s="6"/>
      <c r="J644" s="6"/>
      <c r="K644" s="6"/>
      <c r="L644" s="6"/>
      <c r="M644" s="199"/>
    </row>
    <row r="645" spans="1:13" ht="18.75" x14ac:dyDescent="0.3">
      <c r="A645" s="198"/>
      <c r="B645" s="6"/>
      <c r="C645" s="149"/>
      <c r="D645" s="6"/>
      <c r="E645" s="6"/>
      <c r="F645" s="4" t="s">
        <v>411</v>
      </c>
      <c r="G645" s="1707"/>
      <c r="H645" s="1008"/>
      <c r="I645" s="6"/>
      <c r="J645" s="6"/>
      <c r="K645" s="6"/>
      <c r="L645" s="6"/>
      <c r="M645" s="199"/>
    </row>
    <row r="646" spans="1:13" x14ac:dyDescent="0.25">
      <c r="A646" s="257" t="s">
        <v>1730</v>
      </c>
      <c r="B646" s="794"/>
      <c r="C646" s="695"/>
      <c r="D646" s="6"/>
      <c r="E646" s="6"/>
      <c r="F646" s="4" t="s">
        <v>93</v>
      </c>
      <c r="G646" s="691"/>
      <c r="H646" s="1008"/>
      <c r="I646" s="6"/>
      <c r="J646" s="6"/>
      <c r="K646" s="6"/>
      <c r="L646" s="6"/>
      <c r="M646" s="199"/>
    </row>
    <row r="647" spans="1:13" x14ac:dyDescent="0.25">
      <c r="A647" s="253" t="s">
        <v>95</v>
      </c>
      <c r="B647" s="1064"/>
      <c r="C647" s="896"/>
      <c r="D647" s="6"/>
      <c r="E647" s="6"/>
      <c r="F647" s="4" t="s">
        <v>95</v>
      </c>
      <c r="G647" s="393"/>
      <c r="H647" s="250"/>
      <c r="I647" s="6"/>
      <c r="J647" s="6"/>
      <c r="K647" s="6"/>
      <c r="L647" s="6"/>
      <c r="M647" s="199"/>
    </row>
    <row r="648" spans="1:13" ht="18.75" x14ac:dyDescent="0.3">
      <c r="A648" s="253" t="s">
        <v>93</v>
      </c>
      <c r="B648" s="1064"/>
      <c r="C648" s="1008"/>
      <c r="D648" s="6"/>
      <c r="E648" s="6"/>
      <c r="F648" s="4" t="s">
        <v>1209</v>
      </c>
      <c r="G648" s="1805">
        <v>426443</v>
      </c>
      <c r="H648" s="1066"/>
      <c r="I648" s="6" t="s">
        <v>1733</v>
      </c>
      <c r="J648" s="6"/>
      <c r="K648" s="6"/>
      <c r="L648" s="6"/>
      <c r="M648" s="199"/>
    </row>
    <row r="649" spans="1:13" x14ac:dyDescent="0.25">
      <c r="A649" s="253" t="s">
        <v>92</v>
      </c>
      <c r="B649" s="1064"/>
      <c r="C649" s="1008"/>
      <c r="D649" s="6"/>
      <c r="E649" s="6"/>
      <c r="F649" s="6"/>
      <c r="G649" s="6"/>
      <c r="H649" s="6"/>
      <c r="I649" s="6"/>
      <c r="J649" s="6"/>
      <c r="K649" s="6"/>
      <c r="L649" s="6"/>
      <c r="M649" s="199"/>
    </row>
    <row r="650" spans="1:13" x14ac:dyDescent="0.25">
      <c r="A650" s="253" t="s">
        <v>105</v>
      </c>
      <c r="B650" s="1797">
        <v>122075</v>
      </c>
      <c r="C650" s="1010"/>
      <c r="D650" s="6" t="s">
        <v>1729</v>
      </c>
      <c r="E650" s="6"/>
      <c r="F650" s="6"/>
      <c r="G650" s="6"/>
      <c r="H650" s="6"/>
      <c r="I650" s="6"/>
      <c r="J650" s="6"/>
      <c r="K650" s="6"/>
      <c r="L650" s="6"/>
      <c r="M650" s="199"/>
    </row>
    <row r="651" spans="1:13" x14ac:dyDescent="0.25">
      <c r="A651" s="253" t="s">
        <v>859</v>
      </c>
      <c r="B651" s="1046">
        <v>59899</v>
      </c>
      <c r="C651" s="1008"/>
      <c r="D651" s="6" t="s">
        <v>1729</v>
      </c>
      <c r="E651" s="6"/>
      <c r="F651" s="6"/>
      <c r="G651" s="6"/>
      <c r="H651" s="6"/>
      <c r="I651" s="6"/>
      <c r="J651" s="6"/>
      <c r="K651" s="6"/>
      <c r="L651" s="6"/>
      <c r="M651" s="199"/>
    </row>
    <row r="652" spans="1:13" x14ac:dyDescent="0.25">
      <c r="A652" s="253" t="s">
        <v>1208</v>
      </c>
      <c r="B652" s="1646">
        <v>58435</v>
      </c>
      <c r="C652" s="1008"/>
      <c r="D652" s="6" t="s">
        <v>1729</v>
      </c>
      <c r="E652" s="6"/>
      <c r="F652" s="6"/>
      <c r="G652" s="6"/>
      <c r="H652" s="6"/>
      <c r="I652" s="6"/>
      <c r="J652" s="6"/>
      <c r="K652" s="6"/>
      <c r="L652" s="6"/>
      <c r="M652" s="199"/>
    </row>
    <row r="653" spans="1:13" x14ac:dyDescent="0.25">
      <c r="A653" s="1790"/>
      <c r="B653" s="1063"/>
      <c r="C653" s="1008"/>
      <c r="D653" s="6"/>
      <c r="E653" s="6"/>
      <c r="F653" s="6"/>
      <c r="G653" s="6"/>
      <c r="H653" s="6"/>
      <c r="I653" s="6"/>
      <c r="J653" s="6"/>
      <c r="K653" s="6"/>
      <c r="L653" s="6"/>
      <c r="M653" s="199"/>
    </row>
    <row r="654" spans="1:13" x14ac:dyDescent="0.25">
      <c r="A654" s="198"/>
      <c r="B654" s="6"/>
      <c r="C654" s="149"/>
      <c r="D654" s="6"/>
      <c r="E654" s="6"/>
      <c r="F654" s="6"/>
      <c r="G654" s="6"/>
      <c r="H654" s="6"/>
      <c r="I654" s="6"/>
      <c r="J654" s="6"/>
      <c r="K654" s="6"/>
      <c r="L654" s="6"/>
      <c r="M654" s="199"/>
    </row>
    <row r="655" spans="1:13" ht="15.75" thickBot="1" x14ac:dyDescent="0.3">
      <c r="A655" s="205"/>
      <c r="B655" s="42"/>
      <c r="C655" s="513"/>
      <c r="D655" s="42"/>
      <c r="E655" s="42"/>
      <c r="F655" s="42"/>
      <c r="G655" s="42"/>
      <c r="H655" s="42"/>
      <c r="I655" s="42"/>
      <c r="J655" s="42"/>
      <c r="K655" s="42"/>
      <c r="L655" s="42"/>
      <c r="M655" s="206"/>
    </row>
    <row r="658" spans="1:13" ht="15.75" thickBot="1" x14ac:dyDescent="0.3"/>
    <row r="659" spans="1:13" x14ac:dyDescent="0.25">
      <c r="A659" s="195"/>
      <c r="B659" s="196"/>
      <c r="C659" s="390"/>
      <c r="D659" s="196"/>
      <c r="E659" s="196"/>
      <c r="F659" s="196"/>
      <c r="G659" s="196"/>
      <c r="H659" s="196"/>
      <c r="I659" s="196"/>
      <c r="J659" s="196"/>
      <c r="K659" s="196"/>
      <c r="L659" s="196"/>
      <c r="M659" s="197"/>
    </row>
    <row r="660" spans="1:13" ht="23.25" x14ac:dyDescent="0.35">
      <c r="A660" s="198"/>
      <c r="B660" s="6"/>
      <c r="C660" s="149"/>
      <c r="D660" s="6"/>
      <c r="E660" s="6"/>
      <c r="F660" s="6"/>
      <c r="G660" s="1643" t="s">
        <v>1858</v>
      </c>
      <c r="H660" s="532"/>
      <c r="I660" s="538"/>
      <c r="J660" s="532"/>
      <c r="K660" s="532"/>
      <c r="L660" s="532"/>
      <c r="M660" s="701"/>
    </row>
    <row r="661" spans="1:13" ht="15.75" x14ac:dyDescent="0.25">
      <c r="A661" s="198"/>
      <c r="B661" s="6"/>
      <c r="C661" s="6"/>
      <c r="D661" s="6"/>
      <c r="E661" s="6"/>
      <c r="F661" s="6"/>
      <c r="G661" s="6"/>
      <c r="H661" s="532"/>
      <c r="I661" s="702" t="s">
        <v>400</v>
      </c>
      <c r="J661" s="532"/>
      <c r="K661" s="532"/>
      <c r="L661" s="538" t="s">
        <v>350</v>
      </c>
      <c r="M661" s="701"/>
    </row>
    <row r="662" spans="1:13" ht="15.75" x14ac:dyDescent="0.25">
      <c r="A662" s="251"/>
      <c r="B662" s="693" t="s">
        <v>844</v>
      </c>
      <c r="C662" s="255" t="s">
        <v>845</v>
      </c>
      <c r="D662" s="149"/>
      <c r="E662" s="55"/>
      <c r="F662" s="55"/>
      <c r="G662" s="6"/>
      <c r="H662" s="532"/>
      <c r="I662" s="1530">
        <f>C664</f>
        <v>193116</v>
      </c>
      <c r="J662" s="1057"/>
      <c r="K662" s="534"/>
      <c r="L662" s="818">
        <f>B664</f>
        <v>193116</v>
      </c>
      <c r="M662" s="1056"/>
    </row>
    <row r="663" spans="1:13" ht="15.75" x14ac:dyDescent="0.25">
      <c r="A663" s="252" t="s">
        <v>91</v>
      </c>
      <c r="B663" s="60"/>
      <c r="C663" s="896"/>
      <c r="D663" s="149"/>
      <c r="E663" s="55"/>
      <c r="F663" s="58"/>
      <c r="G663" s="6"/>
      <c r="H663" s="532"/>
      <c r="I663" s="1530">
        <f>C665</f>
        <v>16714</v>
      </c>
      <c r="J663" s="1057"/>
      <c r="K663" s="534"/>
      <c r="L663" s="818">
        <f>B665</f>
        <v>16714</v>
      </c>
      <c r="M663" s="1056"/>
    </row>
    <row r="664" spans="1:13" ht="15.75" x14ac:dyDescent="0.25">
      <c r="A664" s="253" t="s">
        <v>92</v>
      </c>
      <c r="B664" s="207">
        <v>193116</v>
      </c>
      <c r="C664" s="1813">
        <v>193116</v>
      </c>
      <c r="D664" s="149"/>
      <c r="E664" s="6"/>
      <c r="F664" s="6"/>
      <c r="G664" s="6"/>
      <c r="H664" s="532"/>
      <c r="I664" s="1530">
        <f>C669</f>
        <v>896093</v>
      </c>
      <c r="J664" s="1057"/>
      <c r="K664" s="534"/>
      <c r="L664" s="819">
        <f>B666</f>
        <v>8863</v>
      </c>
      <c r="M664" s="1056"/>
    </row>
    <row r="665" spans="1:13" ht="15.75" x14ac:dyDescent="0.25">
      <c r="A665" s="253" t="s">
        <v>93</v>
      </c>
      <c r="B665" s="207">
        <v>16714</v>
      </c>
      <c r="C665" s="1830">
        <v>16714</v>
      </c>
      <c r="D665" s="149"/>
      <c r="E665" s="6"/>
      <c r="F665" s="6"/>
      <c r="G665" s="6"/>
      <c r="H665" s="532"/>
      <c r="I665" s="1530">
        <f>C670</f>
        <v>16221</v>
      </c>
      <c r="J665" s="1057"/>
      <c r="K665" s="534"/>
      <c r="L665" s="818">
        <f>B669</f>
        <v>189128</v>
      </c>
      <c r="M665" s="1056"/>
    </row>
    <row r="666" spans="1:13" ht="15.75" x14ac:dyDescent="0.25">
      <c r="A666" s="253" t="s">
        <v>95</v>
      </c>
      <c r="B666" s="1968">
        <v>8863</v>
      </c>
      <c r="C666" s="896"/>
      <c r="D666" s="149"/>
      <c r="E666" s="6"/>
      <c r="F666" s="6"/>
      <c r="G666" s="255"/>
      <c r="H666" s="532"/>
      <c r="I666" s="1530">
        <f>C675</f>
        <v>173149</v>
      </c>
      <c r="J666" s="1057"/>
      <c r="K666" s="534"/>
      <c r="L666" s="818">
        <f>B670</f>
        <v>16221</v>
      </c>
      <c r="M666" s="1056"/>
    </row>
    <row r="667" spans="1:13" ht="15.75" x14ac:dyDescent="0.25">
      <c r="A667" s="251"/>
      <c r="B667" s="169"/>
      <c r="C667" s="695"/>
      <c r="D667" s="149"/>
      <c r="E667" s="6"/>
      <c r="F667" s="694" t="s">
        <v>844</v>
      </c>
      <c r="G667" s="255" t="s">
        <v>845</v>
      </c>
      <c r="H667" s="532"/>
      <c r="I667" s="1530">
        <f>C676</f>
        <v>2003470</v>
      </c>
      <c r="J667" s="1057"/>
      <c r="K667" s="534"/>
      <c r="L667" s="819">
        <f>B671</f>
        <v>9715</v>
      </c>
      <c r="M667" s="1056"/>
    </row>
    <row r="668" spans="1:13" ht="15.75" x14ac:dyDescent="0.25">
      <c r="A668" s="252" t="s">
        <v>96</v>
      </c>
      <c r="B668" s="60" t="s">
        <v>97</v>
      </c>
      <c r="C668" s="813"/>
      <c r="D668" s="149"/>
      <c r="E668" s="60" t="s">
        <v>107</v>
      </c>
      <c r="F668" s="794"/>
      <c r="G668" s="698"/>
      <c r="H668" s="532"/>
      <c r="I668" s="1530">
        <f>C677</f>
        <v>203323</v>
      </c>
      <c r="J668" s="1057"/>
      <c r="K668" s="534"/>
      <c r="L668" s="818">
        <f t="shared" ref="L668:L673" si="2">B674</f>
        <v>147898</v>
      </c>
      <c r="M668" s="822"/>
    </row>
    <row r="669" spans="1:13" ht="18.75" x14ac:dyDescent="0.3">
      <c r="A669" s="253" t="s">
        <v>92</v>
      </c>
      <c r="B669" s="972">
        <v>189128</v>
      </c>
      <c r="C669" s="1814">
        <v>896093</v>
      </c>
      <c r="D669" s="149"/>
      <c r="E669" s="4" t="s">
        <v>100</v>
      </c>
      <c r="F669" s="207">
        <v>18530</v>
      </c>
      <c r="G669" s="1830">
        <v>18530</v>
      </c>
      <c r="H669" s="532"/>
      <c r="I669" s="1530">
        <f>C679</f>
        <v>57711</v>
      </c>
      <c r="J669" s="1057"/>
      <c r="K669" s="534"/>
      <c r="L669" s="819">
        <f t="shared" si="2"/>
        <v>173149</v>
      </c>
      <c r="M669" s="1056"/>
    </row>
    <row r="670" spans="1:13" ht="15.75" x14ac:dyDescent="0.25">
      <c r="A670" s="253" t="s">
        <v>93</v>
      </c>
      <c r="B670" s="207">
        <v>16221</v>
      </c>
      <c r="C670" s="1830">
        <v>16221</v>
      </c>
      <c r="D670" s="149"/>
      <c r="E670" s="4" t="s">
        <v>95</v>
      </c>
      <c r="F670" s="867">
        <v>23601</v>
      </c>
      <c r="G670" s="896"/>
      <c r="H670" s="532"/>
      <c r="I670" s="1530">
        <f>C678</f>
        <v>13429</v>
      </c>
      <c r="J670" s="1057"/>
      <c r="K670" s="775"/>
      <c r="L670" s="819">
        <f t="shared" si="2"/>
        <v>2003470</v>
      </c>
      <c r="M670" s="1056"/>
    </row>
    <row r="671" spans="1:13" ht="15.75" x14ac:dyDescent="0.25">
      <c r="A671" s="253" t="s">
        <v>95</v>
      </c>
      <c r="B671" s="1968">
        <v>9715</v>
      </c>
      <c r="C671" s="896"/>
      <c r="D671" s="149"/>
      <c r="E671" s="4" t="s">
        <v>93</v>
      </c>
      <c r="F671" s="207">
        <v>41567</v>
      </c>
      <c r="G671" s="1830">
        <v>41567</v>
      </c>
      <c r="H671" s="532"/>
      <c r="I671" s="1530">
        <f>C684</f>
        <v>4736</v>
      </c>
      <c r="J671" s="1057"/>
      <c r="K671" s="534"/>
      <c r="L671" s="818">
        <f t="shared" si="2"/>
        <v>203323</v>
      </c>
      <c r="M671" s="1056"/>
    </row>
    <row r="672" spans="1:13" ht="15.75" x14ac:dyDescent="0.25">
      <c r="A672" s="198"/>
      <c r="B672" s="6"/>
      <c r="C672" s="695"/>
      <c r="D672" s="149"/>
      <c r="E672" s="6"/>
      <c r="F672" s="149"/>
      <c r="G672" s="698"/>
      <c r="H672" s="532"/>
      <c r="I672" s="733">
        <f>C685</f>
        <v>1979</v>
      </c>
      <c r="J672" s="1057"/>
      <c r="K672" s="534"/>
      <c r="L672" s="818">
        <f t="shared" si="2"/>
        <v>13429</v>
      </c>
      <c r="M672" s="1056"/>
    </row>
    <row r="673" spans="1:13" ht="15.75" x14ac:dyDescent="0.25">
      <c r="A673" s="252" t="s">
        <v>103</v>
      </c>
      <c r="B673" s="60"/>
      <c r="C673" s="896"/>
      <c r="D673" s="169"/>
      <c r="E673" s="6"/>
      <c r="F673" s="55"/>
      <c r="G673" s="698"/>
      <c r="H673" s="532"/>
      <c r="I673" s="733">
        <f>C689</f>
        <v>0</v>
      </c>
      <c r="J673" s="1057"/>
      <c r="K673" s="534"/>
      <c r="L673" s="818">
        <f t="shared" si="2"/>
        <v>57711</v>
      </c>
      <c r="M673" s="1056"/>
    </row>
    <row r="674" spans="1:13" ht="15.75" x14ac:dyDescent="0.25">
      <c r="A674" s="253" t="s">
        <v>95</v>
      </c>
      <c r="B674" s="871">
        <v>147898</v>
      </c>
      <c r="C674" s="896"/>
      <c r="D674" s="149"/>
      <c r="E674" s="6"/>
      <c r="F674" s="6"/>
      <c r="G674" s="698"/>
      <c r="H674" s="532"/>
      <c r="I674" s="733">
        <f>C696</f>
        <v>223570</v>
      </c>
      <c r="J674" s="1057"/>
      <c r="K674" s="534"/>
      <c r="L674" s="818">
        <f>B680</f>
        <v>0</v>
      </c>
      <c r="M674" s="1056"/>
    </row>
    <row r="675" spans="1:13" ht="15.75" x14ac:dyDescent="0.25">
      <c r="A675" s="253" t="s">
        <v>93</v>
      </c>
      <c r="B675" s="691">
        <v>173149</v>
      </c>
      <c r="C675" s="1813">
        <v>173149</v>
      </c>
      <c r="D675" s="149"/>
      <c r="E675" s="60" t="s">
        <v>104</v>
      </c>
      <c r="F675" s="788"/>
      <c r="G675" s="698"/>
      <c r="H675" s="532"/>
      <c r="I675" s="1530">
        <f>G669</f>
        <v>18530</v>
      </c>
      <c r="J675" s="1057"/>
      <c r="K675" s="534"/>
      <c r="L675" s="819">
        <f>B683</f>
        <v>0</v>
      </c>
      <c r="M675" s="1056"/>
    </row>
    <row r="676" spans="1:13" ht="15.75" x14ac:dyDescent="0.25">
      <c r="A676" s="253" t="s">
        <v>92</v>
      </c>
      <c r="B676" s="691">
        <v>2003470</v>
      </c>
      <c r="C676" s="1813">
        <v>2003470</v>
      </c>
      <c r="D676" s="690"/>
      <c r="E676" s="4" t="s">
        <v>100</v>
      </c>
      <c r="F676" s="969">
        <v>9349</v>
      </c>
      <c r="G676" s="896"/>
      <c r="H676" s="532"/>
      <c r="I676" s="1530">
        <f>G671</f>
        <v>41567</v>
      </c>
      <c r="J676" s="1057"/>
      <c r="K676" s="534"/>
      <c r="L676" s="819">
        <f>B684</f>
        <v>4736</v>
      </c>
      <c r="M676" s="1056"/>
    </row>
    <row r="677" spans="1:13" ht="15.75" x14ac:dyDescent="0.25">
      <c r="A677" s="253" t="s">
        <v>105</v>
      </c>
      <c r="B677" s="393">
        <v>203323</v>
      </c>
      <c r="C677" s="1813">
        <v>203323</v>
      </c>
      <c r="D677" s="149"/>
      <c r="E677" s="6"/>
      <c r="F677" s="149"/>
      <c r="G677" s="698"/>
      <c r="H677" s="532"/>
      <c r="I677" s="1530">
        <f>G680</f>
        <v>0</v>
      </c>
      <c r="J677" s="1057"/>
      <c r="K677" s="534"/>
      <c r="L677" s="818">
        <f>B685</f>
        <v>1979</v>
      </c>
      <c r="M677" s="1056"/>
    </row>
    <row r="678" spans="1:13" ht="15.75" x14ac:dyDescent="0.25">
      <c r="A678" s="253" t="s">
        <v>859</v>
      </c>
      <c r="B678" s="813">
        <v>13429</v>
      </c>
      <c r="C678" s="1830">
        <v>13429</v>
      </c>
      <c r="D678" s="149"/>
      <c r="E678" s="6"/>
      <c r="F678" s="6"/>
      <c r="G678" s="699"/>
      <c r="H678" s="532"/>
      <c r="I678" s="1530">
        <f>G682</f>
        <v>0</v>
      </c>
      <c r="J678" s="1057"/>
      <c r="K678" s="534"/>
      <c r="L678" s="818">
        <f>B689</f>
        <v>0</v>
      </c>
      <c r="M678" s="1056"/>
    </row>
    <row r="679" spans="1:13" ht="15.75" x14ac:dyDescent="0.25">
      <c r="A679" s="253" t="s">
        <v>1208</v>
      </c>
      <c r="B679" s="813">
        <v>57711</v>
      </c>
      <c r="C679" s="1813">
        <v>57711</v>
      </c>
      <c r="D679" s="149"/>
      <c r="E679" s="814" t="s">
        <v>98</v>
      </c>
      <c r="F679" s="794"/>
      <c r="G679" s="698"/>
      <c r="H679" s="532"/>
      <c r="I679" s="733">
        <f>G690</f>
        <v>1316484</v>
      </c>
      <c r="J679" s="1057"/>
      <c r="K679" s="534"/>
      <c r="L679" s="818">
        <f>B690</f>
        <v>0</v>
      </c>
      <c r="M679" s="1056"/>
    </row>
    <row r="680" spans="1:13" ht="15.75" x14ac:dyDescent="0.25">
      <c r="A680" s="546"/>
      <c r="B680" s="697"/>
      <c r="C680" s="696"/>
      <c r="D680" s="510"/>
      <c r="E680" s="4" t="s">
        <v>100</v>
      </c>
      <c r="F680" s="1975"/>
      <c r="G680" s="1008"/>
      <c r="H680" s="718"/>
      <c r="I680" s="1530">
        <f>G691</f>
        <v>68478</v>
      </c>
      <c r="J680" s="1057"/>
      <c r="K680" s="534"/>
      <c r="L680" s="818">
        <f>B696</f>
        <v>193116</v>
      </c>
      <c r="M680" s="1056"/>
    </row>
    <row r="681" spans="1:13" ht="15.75" x14ac:dyDescent="0.25">
      <c r="A681" s="198"/>
      <c r="B681" s="6"/>
      <c r="C681" s="149"/>
      <c r="D681" s="149"/>
      <c r="E681" s="4" t="s">
        <v>95</v>
      </c>
      <c r="F681" s="1975"/>
      <c r="G681" s="899"/>
      <c r="H681" s="532"/>
      <c r="I681" s="1531">
        <f>G693</f>
        <v>21475</v>
      </c>
      <c r="J681" s="1057"/>
      <c r="K681" s="534"/>
      <c r="L681" s="818">
        <f>F669</f>
        <v>18530</v>
      </c>
      <c r="M681" s="1056"/>
    </row>
    <row r="682" spans="1:13" ht="15.75" x14ac:dyDescent="0.25">
      <c r="A682" s="252" t="s">
        <v>352</v>
      </c>
      <c r="B682" s="60"/>
      <c r="C682" s="896"/>
      <c r="D682" s="149"/>
      <c r="E682" s="4" t="s">
        <v>612</v>
      </c>
      <c r="F682" s="1975"/>
      <c r="G682" s="1008"/>
      <c r="H682" s="534"/>
      <c r="I682" s="1530">
        <f>G697</f>
        <v>8288</v>
      </c>
      <c r="J682" s="1057"/>
      <c r="K682" s="534"/>
      <c r="L682" s="818">
        <f>F670</f>
        <v>23601</v>
      </c>
      <c r="M682" s="1056"/>
    </row>
    <row r="683" spans="1:13" ht="15.75" x14ac:dyDescent="0.25">
      <c r="A683" s="253" t="s">
        <v>95</v>
      </c>
      <c r="B683" s="393"/>
      <c r="C683" s="896"/>
      <c r="D683" s="149"/>
      <c r="E683" s="6"/>
      <c r="F683" s="149"/>
      <c r="G683" s="696"/>
      <c r="H683" s="534"/>
      <c r="I683" s="733">
        <f>G698</f>
        <v>0</v>
      </c>
      <c r="J683" s="1057"/>
      <c r="K683" s="534"/>
      <c r="L683" s="818">
        <f>F671</f>
        <v>41567</v>
      </c>
      <c r="M683" s="1056"/>
    </row>
    <row r="684" spans="1:13" ht="15.75" x14ac:dyDescent="0.25">
      <c r="A684" s="253" t="s">
        <v>93</v>
      </c>
      <c r="B684" s="207">
        <v>4736</v>
      </c>
      <c r="C684" s="1830">
        <v>4736</v>
      </c>
      <c r="D684" s="149"/>
      <c r="E684" s="149"/>
      <c r="F684" s="230"/>
      <c r="G684" s="696"/>
      <c r="H684" s="534"/>
      <c r="I684" s="1531"/>
      <c r="J684" s="1057"/>
      <c r="K684" s="534"/>
      <c r="L684" s="818">
        <f>F676</f>
        <v>9349</v>
      </c>
      <c r="M684" s="1056"/>
    </row>
    <row r="685" spans="1:13" ht="15.75" x14ac:dyDescent="0.25">
      <c r="A685" s="253" t="s">
        <v>92</v>
      </c>
      <c r="B685" s="207">
        <v>1979</v>
      </c>
      <c r="C685" s="1830">
        <v>1979</v>
      </c>
      <c r="D685" s="149"/>
      <c r="E685" s="149"/>
      <c r="F685" s="230"/>
      <c r="G685" s="696"/>
      <c r="H685" s="532"/>
      <c r="I685" s="1531"/>
      <c r="J685" s="534"/>
      <c r="K685" s="534"/>
      <c r="L685" s="1067">
        <f>F680</f>
        <v>0</v>
      </c>
      <c r="M685" s="822"/>
    </row>
    <row r="686" spans="1:13" ht="15.75" x14ac:dyDescent="0.25">
      <c r="A686" s="198"/>
      <c r="B686" s="6"/>
      <c r="C686" s="149"/>
      <c r="D686" s="690"/>
      <c r="E686" s="149"/>
      <c r="F686" s="230"/>
      <c r="G686" s="696"/>
      <c r="H686" s="6"/>
      <c r="I686" s="1531"/>
      <c r="J686" s="532"/>
      <c r="K686" s="534"/>
      <c r="L686" s="1067">
        <f>F681</f>
        <v>0</v>
      </c>
      <c r="M686" s="822"/>
    </row>
    <row r="687" spans="1:13" ht="15.75" x14ac:dyDescent="0.25">
      <c r="A687" s="198"/>
      <c r="B687" s="6"/>
      <c r="C687" s="695"/>
      <c r="D687" s="149"/>
      <c r="E687" s="149"/>
      <c r="F687" s="149"/>
      <c r="G687" s="695"/>
      <c r="H687" s="721" t="s">
        <v>108</v>
      </c>
      <c r="I687" s="722">
        <f>SUM(I662:I686)</f>
        <v>5278333</v>
      </c>
      <c r="J687" s="532"/>
      <c r="K687" s="534"/>
      <c r="L687" s="1068">
        <f>F682</f>
        <v>0</v>
      </c>
      <c r="M687" s="822"/>
    </row>
    <row r="688" spans="1:13" ht="15.75" x14ac:dyDescent="0.25">
      <c r="A688" s="252" t="s">
        <v>106</v>
      </c>
      <c r="B688" s="60"/>
      <c r="C688" s="896"/>
      <c r="D688" s="149"/>
      <c r="E688" s="6"/>
      <c r="F688" s="6"/>
      <c r="G688" s="695"/>
      <c r="H688" s="718"/>
      <c r="I688" s="532"/>
      <c r="J688" s="532"/>
      <c r="K688" s="6"/>
      <c r="L688" s="1068">
        <f>F690</f>
        <v>1315836</v>
      </c>
      <c r="M688" s="822"/>
    </row>
    <row r="689" spans="1:13" ht="15.75" x14ac:dyDescent="0.25">
      <c r="A689" s="253" t="s">
        <v>100</v>
      </c>
      <c r="B689" s="1975"/>
      <c r="C689" s="1008"/>
      <c r="D689" s="883"/>
      <c r="E689" s="784" t="s">
        <v>410</v>
      </c>
      <c r="F689" s="794"/>
      <c r="G689" s="695"/>
      <c r="H689" s="953"/>
      <c r="I689" s="532"/>
      <c r="J689" s="532"/>
      <c r="K689" s="6"/>
      <c r="L689" s="1068">
        <f>F691</f>
        <v>68478</v>
      </c>
      <c r="M689" s="822"/>
    </row>
    <row r="690" spans="1:13" ht="18.75" x14ac:dyDescent="0.3">
      <c r="A690" s="253" t="s">
        <v>95</v>
      </c>
      <c r="B690" s="1975"/>
      <c r="C690" s="896"/>
      <c r="D690" s="149"/>
      <c r="E690" s="4" t="s">
        <v>411</v>
      </c>
      <c r="F690" s="1707">
        <v>1315836</v>
      </c>
      <c r="G690" s="1813">
        <v>1316484</v>
      </c>
      <c r="H690" s="1709"/>
      <c r="I690" s="723"/>
      <c r="J690" s="532"/>
      <c r="K690" s="6"/>
      <c r="L690" s="821">
        <f>F692</f>
        <v>50675</v>
      </c>
      <c r="M690" s="822"/>
    </row>
    <row r="691" spans="1:13" ht="15.75" x14ac:dyDescent="0.25">
      <c r="A691" s="198"/>
      <c r="B691" s="6"/>
      <c r="C691" s="695"/>
      <c r="D691" s="149"/>
      <c r="E691" s="4" t="s">
        <v>93</v>
      </c>
      <c r="F691" s="691">
        <v>68478</v>
      </c>
      <c r="G691" s="1830">
        <v>68478</v>
      </c>
      <c r="H691" s="954"/>
      <c r="I691" s="534"/>
      <c r="J691" s="283"/>
      <c r="K691" s="6"/>
      <c r="L691" s="821">
        <f>F697</f>
        <v>8288</v>
      </c>
      <c r="M691" s="778"/>
    </row>
    <row r="692" spans="1:13" ht="15.75" x14ac:dyDescent="0.25">
      <c r="A692" s="198"/>
      <c r="B692" s="6"/>
      <c r="C692" s="695"/>
      <c r="D692" s="149"/>
      <c r="E692" s="4" t="s">
        <v>95</v>
      </c>
      <c r="F692" s="867">
        <v>50675</v>
      </c>
      <c r="G692" s="250"/>
      <c r="H692" s="517"/>
      <c r="I692" s="766"/>
      <c r="J692" s="6"/>
      <c r="K692" s="6"/>
      <c r="L692" s="821">
        <f>F698</f>
        <v>0</v>
      </c>
      <c r="M692" s="779"/>
    </row>
    <row r="693" spans="1:13" ht="18.75" x14ac:dyDescent="0.3">
      <c r="A693" s="252" t="s">
        <v>109</v>
      </c>
      <c r="B693" s="60"/>
      <c r="C693" s="896"/>
      <c r="D693" s="690"/>
      <c r="E693" s="4" t="s">
        <v>1209</v>
      </c>
      <c r="F693" s="1708">
        <v>21475</v>
      </c>
      <c r="G693" s="1831">
        <v>21475</v>
      </c>
      <c r="H693" s="1709"/>
      <c r="I693" s="6"/>
      <c r="J693" s="6"/>
      <c r="K693" s="6"/>
      <c r="L693" s="1644">
        <f>F699</f>
        <v>0</v>
      </c>
      <c r="M693" s="1528"/>
    </row>
    <row r="694" spans="1:13" ht="15.75" x14ac:dyDescent="0.25">
      <c r="A694" s="253" t="s">
        <v>100</v>
      </c>
      <c r="B694" s="692"/>
      <c r="C694" s="1008"/>
      <c r="D694" s="149"/>
      <c r="E694" s="6"/>
      <c r="F694" s="149"/>
      <c r="G694" s="149"/>
      <c r="H694" s="6"/>
      <c r="I694" s="6"/>
      <c r="J694" s="6"/>
      <c r="K694" s="6"/>
      <c r="L694" s="1644">
        <f>F693</f>
        <v>21475</v>
      </c>
      <c r="M694" s="779"/>
    </row>
    <row r="695" spans="1:13" ht="18.75" x14ac:dyDescent="0.3">
      <c r="A695" s="253" t="s">
        <v>93</v>
      </c>
      <c r="B695" s="393"/>
      <c r="C695" s="896"/>
      <c r="D695" s="149"/>
      <c r="E695" s="6"/>
      <c r="F695" s="6"/>
      <c r="G695" s="6"/>
      <c r="H695" s="6"/>
      <c r="I695" s="6"/>
      <c r="J695" s="6"/>
      <c r="K695" s="6"/>
      <c r="L695" s="1948">
        <f>B697</f>
        <v>8863</v>
      </c>
      <c r="M695" s="779"/>
    </row>
    <row r="696" spans="1:13" ht="18.75" x14ac:dyDescent="0.3">
      <c r="A696" s="1955" t="s">
        <v>111</v>
      </c>
      <c r="B696" s="897">
        <v>193116</v>
      </c>
      <c r="C696" s="1814">
        <v>223570</v>
      </c>
      <c r="D696" s="883"/>
      <c r="E696" s="784" t="s">
        <v>1215</v>
      </c>
      <c r="F696" s="794"/>
      <c r="G696" s="1938"/>
      <c r="H696" s="149"/>
      <c r="I696" s="149"/>
      <c r="J696" s="6"/>
      <c r="K696" s="721" t="s">
        <v>108</v>
      </c>
      <c r="L696" s="840">
        <f>SUM(L662:L695)</f>
        <v>4799230</v>
      </c>
      <c r="M696" s="199"/>
    </row>
    <row r="697" spans="1:13" ht="15.75" x14ac:dyDescent="0.25">
      <c r="A697" s="1955" t="s">
        <v>95</v>
      </c>
      <c r="B697" s="1967">
        <v>8863</v>
      </c>
      <c r="C697" s="1941"/>
      <c r="D697" s="169"/>
      <c r="E697" s="4" t="s">
        <v>411</v>
      </c>
      <c r="F697" s="691">
        <v>8288</v>
      </c>
      <c r="G697" s="1969">
        <v>8288</v>
      </c>
      <c r="H697" s="6"/>
      <c r="I697" s="1673"/>
      <c r="J697" s="6"/>
      <c r="K697" s="6"/>
      <c r="L697" s="6"/>
      <c r="M697" s="199"/>
    </row>
    <row r="698" spans="1:13" x14ac:dyDescent="0.25">
      <c r="A698" s="198"/>
      <c r="B698" s="6"/>
      <c r="C698" s="149"/>
      <c r="D698" s="695"/>
      <c r="E698" s="4" t="s">
        <v>93</v>
      </c>
      <c r="F698" s="691"/>
      <c r="G698" s="1008"/>
      <c r="H698" s="6"/>
      <c r="I698" s="846"/>
      <c r="J698" s="6"/>
      <c r="K698" s="6"/>
      <c r="L698" s="6"/>
      <c r="M698" s="199"/>
    </row>
    <row r="699" spans="1:13" ht="15.75" x14ac:dyDescent="0.25">
      <c r="A699" s="198"/>
      <c r="B699" s="6"/>
      <c r="C699" s="149"/>
      <c r="D699" s="1054"/>
      <c r="E699" s="4" t="s">
        <v>95</v>
      </c>
      <c r="F699" s="393"/>
      <c r="G699" s="250"/>
      <c r="H699" s="6"/>
      <c r="I699" s="846"/>
      <c r="J699" s="6"/>
      <c r="K699" s="6"/>
      <c r="L699" s="6"/>
      <c r="M699" s="199"/>
    </row>
    <row r="700" spans="1:13" ht="18.75" x14ac:dyDescent="0.3">
      <c r="A700" s="198"/>
      <c r="B700" s="1382"/>
      <c r="C700" s="1383"/>
      <c r="D700" s="1055"/>
      <c r="E700" s="149"/>
      <c r="F700" s="1936"/>
      <c r="G700" s="1937"/>
      <c r="H700" s="6"/>
      <c r="I700" s="1893" t="s">
        <v>1863</v>
      </c>
      <c r="J700" s="1827" t="s">
        <v>1862</v>
      </c>
      <c r="K700" s="479"/>
      <c r="L700" s="725"/>
      <c r="M700" s="199"/>
    </row>
    <row r="701" spans="1:13" ht="18.75" x14ac:dyDescent="0.3">
      <c r="A701" s="198"/>
      <c r="B701" s="1384"/>
      <c r="C701" s="1385"/>
      <c r="D701" s="816"/>
      <c r="E701" s="510"/>
      <c r="F701" s="510"/>
      <c r="G701" s="6"/>
      <c r="H701" s="1827" t="s">
        <v>1859</v>
      </c>
      <c r="I701" s="1949">
        <f>L689+L688+L681+L683+L691+L676+L677+L694</f>
        <v>1480889</v>
      </c>
      <c r="J701" s="1950">
        <f>21475+1979+4736+8288+41567+18530+1315836+68478</f>
        <v>1480889</v>
      </c>
      <c r="K701" s="1942"/>
      <c r="L701" s="768"/>
      <c r="M701" s="199"/>
    </row>
    <row r="702" spans="1:13" ht="18.75" x14ac:dyDescent="0.3">
      <c r="A702" s="198"/>
      <c r="B702" s="1382"/>
      <c r="C702" s="1383"/>
      <c r="D702" s="777"/>
      <c r="E702" s="149"/>
      <c r="F702" s="149"/>
      <c r="G702" s="6"/>
      <c r="H702" s="1951" t="s">
        <v>1860</v>
      </c>
      <c r="I702" s="1949">
        <f>L665+L671+L670+L669+L673+L672+L680+L663+L662+L666</f>
        <v>3059377</v>
      </c>
      <c r="J702" s="1952">
        <f>16221+193116+16714+193116+13429+57711+173149+2003470+203323+189128</f>
        <v>3059377</v>
      </c>
      <c r="K702" s="1944"/>
      <c r="L702" s="772"/>
      <c r="M702" s="1947"/>
    </row>
    <row r="703" spans="1:13" ht="15.75" x14ac:dyDescent="0.25">
      <c r="A703" s="301"/>
      <c r="B703" s="67"/>
      <c r="C703" s="1786"/>
      <c r="D703" s="67"/>
      <c r="E703" s="149"/>
      <c r="F703" s="149"/>
      <c r="G703" s="6"/>
      <c r="H703" s="1951" t="s">
        <v>1861</v>
      </c>
      <c r="I703" s="1949">
        <f>L667+L682+L690+L668+L695+L684+L664</f>
        <v>258964</v>
      </c>
      <c r="J703" s="1950">
        <f>9715+23601+50675+147898+8863+9349+8863</f>
        <v>258964</v>
      </c>
      <c r="K703" s="1945"/>
      <c r="L703" s="766"/>
      <c r="M703" s="199"/>
    </row>
    <row r="704" spans="1:13" ht="15.75" x14ac:dyDescent="0.25">
      <c r="A704" s="198"/>
      <c r="B704" s="6"/>
      <c r="C704" s="149"/>
      <c r="D704" s="6"/>
      <c r="E704" s="6"/>
      <c r="F704" s="6"/>
      <c r="G704" s="6"/>
      <c r="H704" s="1893" t="s">
        <v>1861</v>
      </c>
      <c r="I704" s="1949">
        <f>I666+I668+I669+I667+I679+I680+I674+I676+I675+I682+I672+I671+I665+I664+I663+I662+I681+I670</f>
        <v>5278333</v>
      </c>
      <c r="J704" s="1952">
        <f>13429+173149+203323+57711+2003470+1316484+68478+223570+41567+18530+8288+1979+4736+16221+896093+16714+193116+21475</f>
        <v>5278333</v>
      </c>
      <c r="K704" s="1946"/>
      <c r="L704" s="768"/>
      <c r="M704" s="199"/>
    </row>
    <row r="705" spans="1:13" ht="15.75" x14ac:dyDescent="0.25">
      <c r="A705" s="442"/>
      <c r="B705" s="149"/>
      <c r="C705" s="149"/>
      <c r="D705" s="149"/>
      <c r="E705" s="149"/>
      <c r="F705" s="149"/>
      <c r="G705" s="149"/>
      <c r="H705" s="169"/>
      <c r="I705" s="1943"/>
      <c r="J705" s="846"/>
      <c r="K705" s="1946"/>
      <c r="L705" s="6"/>
      <c r="M705" s="199"/>
    </row>
    <row r="706" spans="1:13" x14ac:dyDescent="0.25">
      <c r="A706" s="442"/>
      <c r="B706" s="149"/>
      <c r="C706" s="149"/>
      <c r="D706" s="149"/>
      <c r="E706" s="149"/>
      <c r="F706" s="149"/>
      <c r="G706" s="149"/>
      <c r="H706" s="149"/>
      <c r="I706" s="149"/>
      <c r="J706" s="6"/>
      <c r="K706" s="6"/>
      <c r="L706" s="6"/>
      <c r="M706" s="199"/>
    </row>
    <row r="707" spans="1:13" ht="15.75" thickBot="1" x14ac:dyDescent="0.3">
      <c r="A707" s="375"/>
      <c r="B707" s="510" t="s">
        <v>1926</v>
      </c>
      <c r="C707" s="698"/>
      <c r="D707" s="255"/>
      <c r="E707" s="149"/>
      <c r="F707" s="149"/>
      <c r="G707" s="149"/>
      <c r="H707" s="149"/>
      <c r="I707" s="149"/>
      <c r="J707" s="727"/>
      <c r="K707" s="186"/>
      <c r="L707" s="6"/>
      <c r="M707" s="199"/>
    </row>
    <row r="708" spans="1:13" ht="15.75" x14ac:dyDescent="0.25">
      <c r="A708" s="1976" t="s">
        <v>1894</v>
      </c>
      <c r="B708" s="1977"/>
      <c r="C708" s="1978"/>
      <c r="D708" s="1979"/>
      <c r="E708" s="149"/>
      <c r="F708" s="149"/>
      <c r="G708" s="149"/>
      <c r="H708" s="149"/>
      <c r="I708" s="149"/>
      <c r="J708" s="727"/>
      <c r="K708" s="727"/>
      <c r="L708" s="6"/>
      <c r="M708" s="199"/>
    </row>
    <row r="709" spans="1:13" ht="15.75" x14ac:dyDescent="0.25">
      <c r="A709" s="1980" t="s">
        <v>1895</v>
      </c>
      <c r="B709" s="1054"/>
      <c r="C709" s="1981"/>
      <c r="D709" s="1982"/>
      <c r="E709" s="149"/>
      <c r="F709" s="149"/>
      <c r="G709" s="149"/>
      <c r="H709" s="149"/>
      <c r="I709" s="149"/>
      <c r="J709" s="6"/>
      <c r="K709" s="6"/>
      <c r="L709" s="6"/>
      <c r="M709" s="199"/>
    </row>
    <row r="710" spans="1:13" ht="15.75" x14ac:dyDescent="0.25">
      <c r="A710" s="1980" t="s">
        <v>1896</v>
      </c>
      <c r="B710" s="1983"/>
      <c r="C710" s="723"/>
      <c r="D710" s="1982"/>
      <c r="E710" s="149"/>
      <c r="F710" s="149"/>
      <c r="G710" s="149"/>
      <c r="H710" s="149"/>
      <c r="I710" s="149"/>
      <c r="J710" s="6"/>
      <c r="K710" s="6"/>
      <c r="L710" s="6"/>
      <c r="M710" s="199"/>
    </row>
    <row r="711" spans="1:13" ht="15.75" x14ac:dyDescent="0.25">
      <c r="A711" s="1980" t="s">
        <v>1897</v>
      </c>
      <c r="B711" s="1984"/>
      <c r="C711" s="1985"/>
      <c r="D711" s="1982"/>
      <c r="E711" s="149"/>
      <c r="F711" s="149"/>
      <c r="G711" s="149"/>
      <c r="H711" s="149"/>
      <c r="I711" s="149"/>
      <c r="J711" s="6"/>
      <c r="K711" s="6"/>
      <c r="L711" s="6"/>
      <c r="M711" s="199"/>
    </row>
    <row r="712" spans="1:13" ht="15.75" x14ac:dyDescent="0.25">
      <c r="A712" s="1980" t="s">
        <v>1898</v>
      </c>
      <c r="B712" s="977"/>
      <c r="C712" s="977"/>
      <c r="D712" s="1982"/>
      <c r="E712" s="149"/>
      <c r="F712" s="170"/>
      <c r="G712" s="170"/>
      <c r="H712" s="695"/>
      <c r="I712" s="149"/>
      <c r="J712" s="6"/>
      <c r="K712" s="6"/>
      <c r="L712" s="6"/>
      <c r="M712" s="199"/>
    </row>
    <row r="713" spans="1:13" ht="18.75" x14ac:dyDescent="0.3">
      <c r="A713" s="1980" t="s">
        <v>1899</v>
      </c>
      <c r="B713" s="977"/>
      <c r="C713" s="977"/>
      <c r="D713" s="1982"/>
      <c r="E713" s="149"/>
      <c r="F713" s="149"/>
      <c r="G713" s="1939"/>
      <c r="H713" s="696"/>
      <c r="I713" s="149"/>
      <c r="J713" s="6"/>
      <c r="K713" s="6"/>
      <c r="L713" s="6"/>
      <c r="M713" s="199"/>
    </row>
    <row r="714" spans="1:13" ht="15.75" x14ac:dyDescent="0.25">
      <c r="A714" s="1980" t="s">
        <v>1900</v>
      </c>
      <c r="B714" s="977"/>
      <c r="C714" s="1986"/>
      <c r="D714" s="1982"/>
      <c r="E714" s="149"/>
      <c r="F714" s="149"/>
      <c r="G714" s="815"/>
      <c r="H714" s="696"/>
      <c r="I714" s="149"/>
      <c r="J714" s="6"/>
      <c r="K714" s="6"/>
      <c r="L714" s="6"/>
      <c r="M714" s="199"/>
    </row>
    <row r="715" spans="1:13" ht="15.75" x14ac:dyDescent="0.25">
      <c r="A715" s="1980" t="s">
        <v>1900</v>
      </c>
      <c r="B715" s="1054"/>
      <c r="C715" s="1986"/>
      <c r="D715" s="1982"/>
      <c r="E715" s="149"/>
      <c r="F715" s="149"/>
      <c r="G715" s="1936"/>
      <c r="H715" s="169"/>
      <c r="I715" s="149"/>
      <c r="J715" s="6"/>
      <c r="K715" s="6"/>
      <c r="L715" s="6"/>
      <c r="M715" s="199"/>
    </row>
    <row r="716" spans="1:13" ht="18.75" x14ac:dyDescent="0.3">
      <c r="A716" s="1980" t="s">
        <v>1901</v>
      </c>
      <c r="B716" s="1054"/>
      <c r="C716" s="1981"/>
      <c r="D716" s="1982"/>
      <c r="E716" s="149"/>
      <c r="F716" s="149"/>
      <c r="G716" s="1940"/>
      <c r="H716" s="1937"/>
      <c r="I716" s="149"/>
      <c r="J716" s="6"/>
      <c r="K716" s="6"/>
      <c r="L716" s="6"/>
      <c r="M716" s="199"/>
    </row>
    <row r="717" spans="1:13" ht="15.75" x14ac:dyDescent="0.25">
      <c r="A717" s="1980" t="s">
        <v>1902</v>
      </c>
      <c r="B717" s="1054"/>
      <c r="C717" s="1981"/>
      <c r="D717" s="1982"/>
      <c r="E717" s="149"/>
      <c r="F717" s="149"/>
      <c r="G717" s="149"/>
      <c r="H717" s="149"/>
      <c r="I717" s="149"/>
      <c r="J717" s="6"/>
      <c r="K717" s="6"/>
      <c r="L717" s="6"/>
      <c r="M717" s="199"/>
    </row>
    <row r="718" spans="1:13" ht="15.75" x14ac:dyDescent="0.25">
      <c r="A718" s="1980" t="s">
        <v>1903</v>
      </c>
      <c r="B718" s="1983"/>
      <c r="C718" s="1981"/>
      <c r="D718" s="1982"/>
      <c r="E718" s="149"/>
      <c r="F718" s="149"/>
      <c r="G718" s="149"/>
      <c r="H718" s="149"/>
      <c r="I718" s="149"/>
      <c r="J718" s="6"/>
      <c r="K718" s="6"/>
      <c r="L718" s="6"/>
      <c r="M718" s="199"/>
    </row>
    <row r="719" spans="1:13" ht="16.5" thickBot="1" x14ac:dyDescent="0.3">
      <c r="A719" s="1987" t="s">
        <v>1917</v>
      </c>
      <c r="B719" s="1988"/>
      <c r="C719" s="1989"/>
      <c r="D719" s="1990"/>
      <c r="E719" s="149"/>
      <c r="F719" s="149"/>
      <c r="G719" s="149"/>
      <c r="H719" s="149"/>
      <c r="I719" s="149"/>
      <c r="J719" s="6"/>
      <c r="K719" s="6"/>
      <c r="L719" s="6"/>
      <c r="M719" s="199"/>
    </row>
    <row r="720" spans="1:13" x14ac:dyDescent="0.25">
      <c r="A720" s="442"/>
      <c r="B720" s="697"/>
      <c r="C720" s="696"/>
      <c r="D720" s="149"/>
      <c r="E720" s="149"/>
      <c r="F720" s="149"/>
      <c r="G720" s="149"/>
      <c r="H720" s="149"/>
      <c r="I720" s="149"/>
      <c r="J720" s="6"/>
      <c r="K720" s="6"/>
      <c r="L720" s="6"/>
      <c r="M720" s="199"/>
    </row>
    <row r="721" spans="1:13" x14ac:dyDescent="0.25">
      <c r="A721" s="507"/>
      <c r="B721" s="697"/>
      <c r="C721" s="696"/>
      <c r="D721" s="149"/>
      <c r="E721" s="149"/>
      <c r="F721" s="149"/>
      <c r="G721" s="149"/>
      <c r="H721" s="149"/>
      <c r="I721" s="149"/>
      <c r="J721" s="6"/>
      <c r="K721" s="6"/>
      <c r="L721" s="6"/>
      <c r="M721" s="199"/>
    </row>
    <row r="722" spans="1:13" x14ac:dyDescent="0.25">
      <c r="A722" s="442"/>
      <c r="B722" s="149"/>
      <c r="C722" s="149"/>
      <c r="D722" s="149"/>
      <c r="E722" s="149"/>
      <c r="F722" s="149"/>
      <c r="G722" s="149"/>
      <c r="H722" s="149"/>
      <c r="I722" s="149"/>
      <c r="J722" s="6"/>
      <c r="K722" s="6"/>
      <c r="L722" s="6"/>
      <c r="M722" s="199"/>
    </row>
    <row r="723" spans="1:13" ht="15.75" thickBot="1" x14ac:dyDescent="0.3">
      <c r="A723" s="654"/>
      <c r="B723" s="513"/>
      <c r="C723" s="513"/>
      <c r="D723" s="513"/>
      <c r="E723" s="513"/>
      <c r="F723" s="513"/>
      <c r="G723" s="513"/>
      <c r="H723" s="513"/>
      <c r="I723" s="513"/>
      <c r="J723" s="42"/>
      <c r="K723" s="42"/>
      <c r="L723" s="42"/>
      <c r="M723" s="206"/>
    </row>
    <row r="726" spans="1:13" ht="15.75" thickBot="1" x14ac:dyDescent="0.3"/>
    <row r="727" spans="1:13" x14ac:dyDescent="0.25">
      <c r="A727" s="195"/>
      <c r="B727" s="196"/>
      <c r="C727" s="390"/>
      <c r="D727" s="196"/>
      <c r="E727" s="196"/>
      <c r="F727" s="196"/>
      <c r="G727" s="196"/>
      <c r="H727" s="196"/>
      <c r="I727" s="196"/>
      <c r="J727" s="196"/>
      <c r="K727" s="196"/>
      <c r="L727" s="196"/>
      <c r="M727" s="197"/>
    </row>
    <row r="728" spans="1:13" ht="23.25" x14ac:dyDescent="0.35">
      <c r="A728" s="198"/>
      <c r="B728" s="6"/>
      <c r="C728" s="149"/>
      <c r="D728" s="6"/>
      <c r="E728" s="6"/>
      <c r="F728" s="6"/>
      <c r="G728" s="1643" t="s">
        <v>1927</v>
      </c>
      <c r="H728" s="532"/>
      <c r="I728" s="538"/>
      <c r="J728" s="532"/>
      <c r="K728" s="532"/>
      <c r="L728" s="532"/>
      <c r="M728" s="701"/>
    </row>
    <row r="729" spans="1:13" ht="15.75" x14ac:dyDescent="0.25">
      <c r="A729" s="198"/>
      <c r="B729" s="6"/>
      <c r="C729" s="6"/>
      <c r="D729" s="6"/>
      <c r="E729" s="6"/>
      <c r="F729" s="6"/>
      <c r="G729" s="6"/>
      <c r="H729" s="532"/>
      <c r="I729" s="702" t="s">
        <v>400</v>
      </c>
      <c r="J729" s="532"/>
      <c r="K729" s="532"/>
      <c r="L729" s="538" t="s">
        <v>350</v>
      </c>
      <c r="M729" s="701"/>
    </row>
    <row r="730" spans="1:13" ht="15.75" x14ac:dyDescent="0.25">
      <c r="A730" s="251"/>
      <c r="B730" s="693" t="s">
        <v>844</v>
      </c>
      <c r="C730" s="255" t="s">
        <v>845</v>
      </c>
      <c r="D730" s="149"/>
      <c r="E730" s="55"/>
      <c r="F730" s="55"/>
      <c r="G730" s="6"/>
      <c r="H730" s="532"/>
      <c r="I730" s="1530">
        <f>C732</f>
        <v>142962</v>
      </c>
      <c r="J730" s="1057"/>
      <c r="K730" s="534"/>
      <c r="L730" s="818">
        <f>B732</f>
        <v>142962</v>
      </c>
      <c r="M730" s="1056"/>
    </row>
    <row r="731" spans="1:13" ht="15.75" x14ac:dyDescent="0.25">
      <c r="A731" s="252" t="s">
        <v>91</v>
      </c>
      <c r="B731" s="60"/>
      <c r="C731" s="896"/>
      <c r="D731" s="149"/>
      <c r="E731" s="55"/>
      <c r="F731" s="58"/>
      <c r="G731" s="6"/>
      <c r="H731" s="532"/>
      <c r="I731" s="1530">
        <f>C733</f>
        <v>12989</v>
      </c>
      <c r="J731" s="1057"/>
      <c r="K731" s="534"/>
      <c r="L731" s="818">
        <f>B733</f>
        <v>12989</v>
      </c>
      <c r="M731" s="1056"/>
    </row>
    <row r="732" spans="1:13" ht="15.75" x14ac:dyDescent="0.25">
      <c r="A732" s="253" t="s">
        <v>92</v>
      </c>
      <c r="B732" s="207">
        <v>142962</v>
      </c>
      <c r="C732" s="1830">
        <v>142962</v>
      </c>
      <c r="D732" s="149"/>
      <c r="E732" s="6"/>
      <c r="F732" s="6"/>
      <c r="G732" s="6"/>
      <c r="H732" s="532"/>
      <c r="I732" s="1530">
        <f>C737</f>
        <v>141647</v>
      </c>
      <c r="J732" s="1057"/>
      <c r="K732" s="534"/>
      <c r="L732" s="819">
        <f>B734</f>
        <v>6047</v>
      </c>
      <c r="M732" s="1056"/>
    </row>
    <row r="733" spans="1:13" ht="15.75" x14ac:dyDescent="0.25">
      <c r="A733" s="253" t="s">
        <v>93</v>
      </c>
      <c r="B733" s="207">
        <v>12989</v>
      </c>
      <c r="C733" s="1830">
        <v>12989</v>
      </c>
      <c r="D733" s="149"/>
      <c r="E733" s="6"/>
      <c r="F733" s="6"/>
      <c r="G733" s="6"/>
      <c r="H733" s="532"/>
      <c r="I733" s="1530">
        <f>C738</f>
        <v>13104</v>
      </c>
      <c r="J733" s="1057"/>
      <c r="K733" s="534"/>
      <c r="L733" s="818">
        <f>B737</f>
        <v>141647</v>
      </c>
      <c r="M733" s="1056"/>
    </row>
    <row r="734" spans="1:13" ht="15.75" x14ac:dyDescent="0.25">
      <c r="A734" s="253" t="s">
        <v>95</v>
      </c>
      <c r="B734" s="1968">
        <v>6047</v>
      </c>
      <c r="C734" s="896"/>
      <c r="D734" s="149"/>
      <c r="E734" s="6"/>
      <c r="F734" s="6"/>
      <c r="G734" s="255"/>
      <c r="H734" s="532"/>
      <c r="I734" s="1530">
        <f>C743</f>
        <v>171107</v>
      </c>
      <c r="J734" s="1057"/>
      <c r="K734" s="534"/>
      <c r="L734" s="818">
        <f>B738</f>
        <v>13104</v>
      </c>
      <c r="M734" s="1056"/>
    </row>
    <row r="735" spans="1:13" ht="15.75" x14ac:dyDescent="0.25">
      <c r="A735" s="251"/>
      <c r="B735" s="169"/>
      <c r="C735" s="695"/>
      <c r="D735" s="149"/>
      <c r="E735" s="6"/>
      <c r="F735" s="694" t="s">
        <v>844</v>
      </c>
      <c r="G735" s="255" t="s">
        <v>845</v>
      </c>
      <c r="H735" s="532"/>
      <c r="I735" s="1530">
        <f>C744</f>
        <v>1899930</v>
      </c>
      <c r="J735" s="1057"/>
      <c r="K735" s="534"/>
      <c r="L735" s="819">
        <f>B739</f>
        <v>9189</v>
      </c>
      <c r="M735" s="1056"/>
    </row>
    <row r="736" spans="1:13" ht="15.75" x14ac:dyDescent="0.25">
      <c r="A736" s="252" t="s">
        <v>96</v>
      </c>
      <c r="B736" s="60" t="s">
        <v>97</v>
      </c>
      <c r="C736" s="813"/>
      <c r="D736" s="149"/>
      <c r="E736" s="60" t="s">
        <v>107</v>
      </c>
      <c r="F736" s="794"/>
      <c r="G736" s="698"/>
      <c r="H736" s="532"/>
      <c r="I736" s="1530">
        <f>C745</f>
        <v>138712</v>
      </c>
      <c r="J736" s="1057"/>
      <c r="K736" s="534"/>
      <c r="L736" s="818">
        <f t="shared" ref="L736:L741" si="3">B742</f>
        <v>122471</v>
      </c>
      <c r="M736" s="822"/>
    </row>
    <row r="737" spans="1:13" ht="18.75" x14ac:dyDescent="0.3">
      <c r="A737" s="253" t="s">
        <v>92</v>
      </c>
      <c r="B737" s="972">
        <v>141647</v>
      </c>
      <c r="C737" s="2107">
        <v>141647</v>
      </c>
      <c r="D737" s="149"/>
      <c r="E737" s="4" t="s">
        <v>100</v>
      </c>
      <c r="F737" s="207">
        <v>21009</v>
      </c>
      <c r="G737" s="1830">
        <v>21013</v>
      </c>
      <c r="H737" s="532"/>
      <c r="I737" s="1530">
        <f>C747</f>
        <v>16656</v>
      </c>
      <c r="J737" s="1057"/>
      <c r="K737" s="534"/>
      <c r="L737" s="819">
        <f t="shared" si="3"/>
        <v>171107</v>
      </c>
      <c r="M737" s="1056"/>
    </row>
    <row r="738" spans="1:13" ht="15.75" x14ac:dyDescent="0.25">
      <c r="A738" s="253" t="s">
        <v>93</v>
      </c>
      <c r="B738" s="207">
        <v>13104</v>
      </c>
      <c r="C738" s="1830">
        <v>13104</v>
      </c>
      <c r="D738" s="149"/>
      <c r="E738" s="4" t="s">
        <v>95</v>
      </c>
      <c r="F738" s="867">
        <v>14500</v>
      </c>
      <c r="G738" s="896"/>
      <c r="H738" s="532"/>
      <c r="I738" s="1530">
        <f>C746</f>
        <v>0</v>
      </c>
      <c r="J738" s="1057"/>
      <c r="K738" s="775"/>
      <c r="L738" s="819">
        <f t="shared" si="3"/>
        <v>1899930</v>
      </c>
      <c r="M738" s="1056"/>
    </row>
    <row r="739" spans="1:13" ht="15.75" x14ac:dyDescent="0.25">
      <c r="A739" s="253" t="s">
        <v>95</v>
      </c>
      <c r="B739" s="1968">
        <v>9189</v>
      </c>
      <c r="C739" s="896"/>
      <c r="D739" s="149"/>
      <c r="E739" s="4" t="s">
        <v>93</v>
      </c>
      <c r="F739" s="207">
        <v>36555</v>
      </c>
      <c r="G739" s="1830">
        <v>36555</v>
      </c>
      <c r="H739" s="532"/>
      <c r="I739" s="1530">
        <f>C752</f>
        <v>308</v>
      </c>
      <c r="J739" s="1057"/>
      <c r="K739" s="534"/>
      <c r="L739" s="818">
        <f t="shared" si="3"/>
        <v>138712</v>
      </c>
      <c r="M739" s="1056"/>
    </row>
    <row r="740" spans="1:13" ht="15.75" x14ac:dyDescent="0.25">
      <c r="A740" s="198"/>
      <c r="B740" s="6"/>
      <c r="C740" s="695"/>
      <c r="D740" s="149"/>
      <c r="E740" s="6"/>
      <c r="F740" s="149"/>
      <c r="G740" s="698"/>
      <c r="H740" s="532"/>
      <c r="I740" s="733">
        <f>C753</f>
        <v>225</v>
      </c>
      <c r="J740" s="1057"/>
      <c r="K740" s="534"/>
      <c r="L740" s="818">
        <f t="shared" si="3"/>
        <v>0</v>
      </c>
      <c r="M740" s="1056"/>
    </row>
    <row r="741" spans="1:13" ht="15.75" x14ac:dyDescent="0.25">
      <c r="A741" s="252" t="s">
        <v>103</v>
      </c>
      <c r="B741" s="60"/>
      <c r="C741" s="896"/>
      <c r="D741" s="169"/>
      <c r="E741" s="6"/>
      <c r="F741" s="55"/>
      <c r="G741" s="698"/>
      <c r="H741" s="532"/>
      <c r="I741" s="733">
        <f>C757</f>
        <v>0</v>
      </c>
      <c r="J741" s="1057"/>
      <c r="K741" s="534"/>
      <c r="L741" s="818">
        <f t="shared" si="3"/>
        <v>16656</v>
      </c>
      <c r="M741" s="1056"/>
    </row>
    <row r="742" spans="1:13" ht="15.75" x14ac:dyDescent="0.25">
      <c r="A742" s="253" t="s">
        <v>95</v>
      </c>
      <c r="B742" s="871">
        <v>122471</v>
      </c>
      <c r="C742" s="896"/>
      <c r="D742" s="149"/>
      <c r="E742" s="6"/>
      <c r="F742" s="6"/>
      <c r="G742" s="698"/>
      <c r="H742" s="532"/>
      <c r="I742" s="733">
        <f>C764</f>
        <v>206951</v>
      </c>
      <c r="J742" s="1057"/>
      <c r="K742" s="534"/>
      <c r="L742" s="818">
        <f>B748</f>
        <v>0</v>
      </c>
      <c r="M742" s="1056"/>
    </row>
    <row r="743" spans="1:13" ht="15.75" x14ac:dyDescent="0.25">
      <c r="A743" s="253" t="s">
        <v>93</v>
      </c>
      <c r="B743" s="691">
        <v>171107</v>
      </c>
      <c r="C743" s="1830">
        <v>171107</v>
      </c>
      <c r="D743" s="149"/>
      <c r="E743" s="60" t="s">
        <v>104</v>
      </c>
      <c r="F743" s="788"/>
      <c r="G743" s="698"/>
      <c r="H743" s="532"/>
      <c r="I743" s="1530">
        <f>G737</f>
        <v>21013</v>
      </c>
      <c r="J743" s="1057"/>
      <c r="K743" s="534"/>
      <c r="L743" s="819">
        <f>B751</f>
        <v>0</v>
      </c>
      <c r="M743" s="1056"/>
    </row>
    <row r="744" spans="1:13" ht="15.75" x14ac:dyDescent="0.25">
      <c r="A744" s="253" t="s">
        <v>92</v>
      </c>
      <c r="B744" s="691">
        <v>1899930</v>
      </c>
      <c r="C744" s="1830">
        <v>1899930</v>
      </c>
      <c r="D744" s="690"/>
      <c r="E744" s="4" t="s">
        <v>100</v>
      </c>
      <c r="F744" s="969">
        <v>9349</v>
      </c>
      <c r="G744" s="896"/>
      <c r="H744" s="532"/>
      <c r="I744" s="1530">
        <f>G739</f>
        <v>36555</v>
      </c>
      <c r="J744" s="1057"/>
      <c r="K744" s="534"/>
      <c r="L744" s="819">
        <f>B752</f>
        <v>308</v>
      </c>
      <c r="M744" s="1056"/>
    </row>
    <row r="745" spans="1:13" ht="15.75" x14ac:dyDescent="0.25">
      <c r="A745" s="253" t="s">
        <v>105</v>
      </c>
      <c r="B745" s="393">
        <v>138712</v>
      </c>
      <c r="C745" s="1830">
        <v>138712</v>
      </c>
      <c r="D745" s="149"/>
      <c r="E745" s="6"/>
      <c r="F745" s="149"/>
      <c r="G745" s="698"/>
      <c r="H745" s="532"/>
      <c r="I745" s="1530">
        <f>G748</f>
        <v>0</v>
      </c>
      <c r="J745" s="1057"/>
      <c r="K745" s="534"/>
      <c r="L745" s="818">
        <f>B753</f>
        <v>225</v>
      </c>
      <c r="M745" s="1056"/>
    </row>
    <row r="746" spans="1:13" ht="15.75" x14ac:dyDescent="0.25">
      <c r="A746" s="253" t="s">
        <v>859</v>
      </c>
      <c r="B746" s="813"/>
      <c r="C746" s="1813"/>
      <c r="D746" s="149"/>
      <c r="E746" s="6"/>
      <c r="F746" s="6"/>
      <c r="G746" s="699"/>
      <c r="H746" s="532"/>
      <c r="I746" s="1530">
        <f>G750</f>
        <v>0</v>
      </c>
      <c r="J746" s="1057"/>
      <c r="K746" s="534"/>
      <c r="L746" s="818">
        <f>B757</f>
        <v>201891</v>
      </c>
      <c r="M746" s="1056"/>
    </row>
    <row r="747" spans="1:13" ht="15.75" x14ac:dyDescent="0.25">
      <c r="A747" s="253" t="s">
        <v>1208</v>
      </c>
      <c r="B747" s="813">
        <v>16656</v>
      </c>
      <c r="C747" s="1830">
        <v>16656</v>
      </c>
      <c r="D747" s="149"/>
      <c r="E747" s="814" t="s">
        <v>98</v>
      </c>
      <c r="F747" s="794"/>
      <c r="G747" s="698"/>
      <c r="H747" s="532"/>
      <c r="I747" s="733">
        <f>G758</f>
        <v>1209153</v>
      </c>
      <c r="J747" s="1057"/>
      <c r="K747" s="534"/>
      <c r="L747" s="818">
        <f>B758</f>
        <v>0</v>
      </c>
      <c r="M747" s="1056"/>
    </row>
    <row r="748" spans="1:13" ht="15.75" x14ac:dyDescent="0.25">
      <c r="A748" s="546"/>
      <c r="B748" s="697"/>
      <c r="C748" s="696"/>
      <c r="D748" s="510"/>
      <c r="E748" s="4" t="s">
        <v>100</v>
      </c>
      <c r="F748" s="111">
        <v>412250</v>
      </c>
      <c r="G748" s="1008"/>
      <c r="H748" s="718"/>
      <c r="I748" s="1530">
        <f>G759</f>
        <v>108291</v>
      </c>
      <c r="J748" s="1057"/>
      <c r="K748" s="534"/>
      <c r="L748" s="818">
        <f>B764</f>
        <v>206951</v>
      </c>
      <c r="M748" s="1056"/>
    </row>
    <row r="749" spans="1:13" ht="15.75" x14ac:dyDescent="0.25">
      <c r="A749" s="198"/>
      <c r="B749" s="6"/>
      <c r="C749" s="149"/>
      <c r="D749" s="149"/>
      <c r="E749" s="4" t="s">
        <v>95</v>
      </c>
      <c r="F749" s="111"/>
      <c r="G749" s="899"/>
      <c r="H749" s="532"/>
      <c r="I749" s="1531">
        <f>G761</f>
        <v>0</v>
      </c>
      <c r="J749" s="1057"/>
      <c r="K749" s="534"/>
      <c r="L749" s="818">
        <f>F737</f>
        <v>21009</v>
      </c>
      <c r="M749" s="1056"/>
    </row>
    <row r="750" spans="1:13" ht="15.75" x14ac:dyDescent="0.25">
      <c r="A750" s="252" t="s">
        <v>352</v>
      </c>
      <c r="B750" s="60"/>
      <c r="C750" s="896"/>
      <c r="D750" s="149"/>
      <c r="E750" s="4" t="s">
        <v>612</v>
      </c>
      <c r="F750" s="111"/>
      <c r="G750" s="1008"/>
      <c r="H750" s="534"/>
      <c r="I750" s="1530">
        <f>G765</f>
        <v>8288</v>
      </c>
      <c r="J750" s="1057"/>
      <c r="K750" s="534"/>
      <c r="L750" s="818">
        <f>F738</f>
        <v>14500</v>
      </c>
      <c r="M750" s="1056"/>
    </row>
    <row r="751" spans="1:13" ht="15.75" x14ac:dyDescent="0.25">
      <c r="A751" s="253" t="s">
        <v>95</v>
      </c>
      <c r="B751" s="393"/>
      <c r="C751" s="896"/>
      <c r="D751" s="149"/>
      <c r="E751" s="6"/>
      <c r="F751" s="149"/>
      <c r="G751" s="696"/>
      <c r="H751" s="534"/>
      <c r="I751" s="733">
        <f>G766</f>
        <v>0</v>
      </c>
      <c r="J751" s="1057"/>
      <c r="K751" s="534"/>
      <c r="L751" s="818">
        <f>F739</f>
        <v>36555</v>
      </c>
      <c r="M751" s="1056"/>
    </row>
    <row r="752" spans="1:13" ht="15.75" x14ac:dyDescent="0.25">
      <c r="A752" s="253" t="s">
        <v>93</v>
      </c>
      <c r="B752" s="207">
        <v>308</v>
      </c>
      <c r="C752" s="1830">
        <v>308</v>
      </c>
      <c r="D752" s="149"/>
      <c r="E752" s="149"/>
      <c r="F752" s="230"/>
      <c r="G752" s="696"/>
      <c r="H752" s="534"/>
      <c r="I752" s="1531">
        <f>C759</f>
        <v>0</v>
      </c>
      <c r="J752" s="1057"/>
      <c r="K752" s="534"/>
      <c r="L752" s="818">
        <f>F744</f>
        <v>9349</v>
      </c>
      <c r="M752" s="1056"/>
    </row>
    <row r="753" spans="1:13" ht="15.75" x14ac:dyDescent="0.25">
      <c r="A753" s="253" t="s">
        <v>92</v>
      </c>
      <c r="B753" s="207">
        <v>225</v>
      </c>
      <c r="C753" s="1830">
        <v>225</v>
      </c>
      <c r="D753" s="149"/>
      <c r="E753" s="149"/>
      <c r="F753" s="230"/>
      <c r="G753" s="696"/>
      <c r="H753" s="532"/>
      <c r="I753" s="1531"/>
      <c r="J753" s="534"/>
      <c r="K753" s="534"/>
      <c r="L753" s="1067">
        <f>F748</f>
        <v>412250</v>
      </c>
      <c r="M753" s="822"/>
    </row>
    <row r="754" spans="1:13" ht="15.75" x14ac:dyDescent="0.25">
      <c r="A754" s="198"/>
      <c r="B754" s="6"/>
      <c r="C754" s="149"/>
      <c r="D754" s="690"/>
      <c r="E754" s="149"/>
      <c r="F754" s="230"/>
      <c r="G754" s="696"/>
      <c r="H754" s="6"/>
      <c r="I754" s="1531"/>
      <c r="J754" s="532"/>
      <c r="K754" s="534"/>
      <c r="L754" s="1067">
        <f>F749</f>
        <v>0</v>
      </c>
      <c r="M754" s="822"/>
    </row>
    <row r="755" spans="1:13" ht="15.75" x14ac:dyDescent="0.25">
      <c r="A755" s="198"/>
      <c r="B755" s="6"/>
      <c r="C755" s="695"/>
      <c r="D755" s="149"/>
      <c r="E755" s="149"/>
      <c r="F755" s="149"/>
      <c r="G755" s="695"/>
      <c r="H755" s="721" t="s">
        <v>108</v>
      </c>
      <c r="I755" s="722">
        <f>SUM(I730:I754)</f>
        <v>4127891</v>
      </c>
      <c r="J755" s="532"/>
      <c r="K755" s="534"/>
      <c r="L755" s="2008">
        <f>F750</f>
        <v>0</v>
      </c>
      <c r="M755" s="822"/>
    </row>
    <row r="756" spans="1:13" ht="15.75" x14ac:dyDescent="0.25">
      <c r="A756" s="252" t="s">
        <v>106</v>
      </c>
      <c r="B756" s="60"/>
      <c r="C756" s="896"/>
      <c r="D756" s="149"/>
      <c r="E756" s="6"/>
      <c r="F756" s="6"/>
      <c r="G756" s="695"/>
      <c r="H756" s="718"/>
      <c r="I756" s="718"/>
      <c r="J756" s="532"/>
      <c r="K756" s="6"/>
      <c r="L756" s="1068">
        <f>F758</f>
        <v>1209153</v>
      </c>
      <c r="M756" s="822"/>
    </row>
    <row r="757" spans="1:13" ht="15.75" x14ac:dyDescent="0.25">
      <c r="A757" s="253" t="s">
        <v>100</v>
      </c>
      <c r="B757" s="691">
        <v>201891</v>
      </c>
      <c r="C757" s="1008"/>
      <c r="D757" s="883"/>
      <c r="E757" s="784" t="s">
        <v>410</v>
      </c>
      <c r="F757" s="794"/>
      <c r="G757" s="695"/>
      <c r="H757" s="953"/>
      <c r="I757" s="532"/>
      <c r="J757" s="532"/>
      <c r="K757" s="6"/>
      <c r="L757" s="1068">
        <f>F759</f>
        <v>108291</v>
      </c>
      <c r="M757" s="822"/>
    </row>
    <row r="758" spans="1:13" ht="18.75" x14ac:dyDescent="0.3">
      <c r="A758" s="253" t="s">
        <v>95</v>
      </c>
      <c r="B758" s="691"/>
      <c r="C758" s="896"/>
      <c r="D758" s="149"/>
      <c r="E758" s="4" t="s">
        <v>411</v>
      </c>
      <c r="F758" s="1707">
        <v>1209153</v>
      </c>
      <c r="G758" s="1830">
        <v>1209153</v>
      </c>
      <c r="H758" s="1709"/>
      <c r="I758" s="723"/>
      <c r="J758" s="532"/>
      <c r="K758" s="6"/>
      <c r="L758" s="821">
        <f>F760</f>
        <v>74074</v>
      </c>
      <c r="M758" s="822"/>
    </row>
    <row r="759" spans="1:13" ht="15.75" x14ac:dyDescent="0.25">
      <c r="A759" s="1" t="s">
        <v>1930</v>
      </c>
      <c r="B759" s="1070"/>
      <c r="C759" s="896"/>
      <c r="D759" s="149"/>
      <c r="E759" s="4" t="s">
        <v>93</v>
      </c>
      <c r="F759" s="691">
        <v>108291</v>
      </c>
      <c r="G759" s="1830">
        <v>108291</v>
      </c>
      <c r="H759" s="954"/>
      <c r="I759" s="534"/>
      <c r="J759" s="283"/>
      <c r="K759" s="6"/>
      <c r="L759" s="821">
        <f>F765</f>
        <v>8288</v>
      </c>
      <c r="M759" s="778"/>
    </row>
    <row r="760" spans="1:13" ht="15.75" x14ac:dyDescent="0.25">
      <c r="A760" s="198"/>
      <c r="B760" s="6"/>
      <c r="C760" s="695"/>
      <c r="D760" s="149"/>
      <c r="E760" s="4" t="s">
        <v>95</v>
      </c>
      <c r="F760" s="867">
        <v>74074</v>
      </c>
      <c r="G760" s="250"/>
      <c r="H760" s="517"/>
      <c r="I760" s="766"/>
      <c r="J760" s="6"/>
      <c r="K760" s="6"/>
      <c r="L760" s="821">
        <f>F766</f>
        <v>0</v>
      </c>
      <c r="M760" s="779"/>
    </row>
    <row r="761" spans="1:13" ht="18.75" x14ac:dyDescent="0.3">
      <c r="A761" s="252" t="s">
        <v>109</v>
      </c>
      <c r="B761" s="60"/>
      <c r="C761" s="896"/>
      <c r="D761" s="690"/>
      <c r="E761" s="4" t="s">
        <v>1209</v>
      </c>
      <c r="F761" s="1708"/>
      <c r="G761" s="2108"/>
      <c r="H761" s="1709"/>
      <c r="I761" s="6"/>
      <c r="J761" s="6"/>
      <c r="K761" s="6"/>
      <c r="L761" s="1644">
        <f>F767</f>
        <v>0</v>
      </c>
      <c r="M761" s="1528"/>
    </row>
    <row r="762" spans="1:13" ht="15.75" x14ac:dyDescent="0.25">
      <c r="A762" s="253" t="s">
        <v>100</v>
      </c>
      <c r="B762" s="692"/>
      <c r="C762" s="1008"/>
      <c r="D762" s="149"/>
      <c r="E762" s="6"/>
      <c r="F762" s="149"/>
      <c r="G762" s="149"/>
      <c r="H762" s="6"/>
      <c r="I762" s="6"/>
      <c r="J762" s="6"/>
      <c r="K762" s="6"/>
      <c r="L762" s="1644">
        <f>F761</f>
        <v>0</v>
      </c>
      <c r="M762" s="779"/>
    </row>
    <row r="763" spans="1:13" ht="18.75" x14ac:dyDescent="0.3">
      <c r="A763" s="253" t="s">
        <v>93</v>
      </c>
      <c r="B763" s="393"/>
      <c r="C763" s="896"/>
      <c r="D763" s="149"/>
      <c r="E763" s="6"/>
      <c r="F763" s="6"/>
      <c r="G763" s="6"/>
      <c r="H763" s="6"/>
      <c r="I763" s="6"/>
      <c r="J763" s="6"/>
      <c r="K763" s="6"/>
      <c r="L763" s="1948">
        <f>B765</f>
        <v>0</v>
      </c>
      <c r="M763" s="779"/>
    </row>
    <row r="764" spans="1:13" ht="18.75" x14ac:dyDescent="0.3">
      <c r="A764" s="1955" t="s">
        <v>111</v>
      </c>
      <c r="B764" s="897">
        <v>206951</v>
      </c>
      <c r="C764" s="2107">
        <v>206951</v>
      </c>
      <c r="D764" s="883"/>
      <c r="E764" s="784" t="s">
        <v>1215</v>
      </c>
      <c r="F764" s="794"/>
      <c r="G764" s="1938"/>
      <c r="H764" s="149"/>
      <c r="I764" s="149"/>
      <c r="J764" s="6"/>
      <c r="L764" s="903">
        <f>B759</f>
        <v>0</v>
      </c>
      <c r="M764" s="199"/>
    </row>
    <row r="765" spans="1:13" ht="18.75" x14ac:dyDescent="0.3">
      <c r="A765" s="1955" t="s">
        <v>95</v>
      </c>
      <c r="B765" s="1893"/>
      <c r="C765" s="1941"/>
      <c r="D765" s="169"/>
      <c r="E765" s="4" t="s">
        <v>411</v>
      </c>
      <c r="F765" s="691">
        <v>8288</v>
      </c>
      <c r="G765" s="1969">
        <v>8288</v>
      </c>
      <c r="H765" s="6"/>
      <c r="I765" s="1673"/>
      <c r="J765" s="6"/>
      <c r="K765" s="721" t="s">
        <v>108</v>
      </c>
      <c r="L765" s="840">
        <f>SUM(L730:L763)</f>
        <v>4977658</v>
      </c>
      <c r="M765" s="199"/>
    </row>
    <row r="766" spans="1:13" x14ac:dyDescent="0.25">
      <c r="A766" s="198"/>
      <c r="B766" s="6"/>
      <c r="C766" s="149"/>
      <c r="D766" s="695"/>
      <c r="E766" s="4" t="s">
        <v>93</v>
      </c>
      <c r="F766" s="691"/>
      <c r="G766" s="1008"/>
      <c r="H766" s="6"/>
      <c r="I766" s="846"/>
      <c r="J766" s="6"/>
      <c r="K766" s="6"/>
      <c r="L766" s="6"/>
      <c r="M766" s="199"/>
    </row>
    <row r="767" spans="1:13" ht="15.75" x14ac:dyDescent="0.25">
      <c r="A767" s="198"/>
      <c r="B767" s="6"/>
      <c r="C767" s="149"/>
      <c r="D767" s="1054"/>
      <c r="E767" s="4" t="s">
        <v>95</v>
      </c>
      <c r="F767" s="393"/>
      <c r="G767" s="250"/>
      <c r="H767" s="6"/>
      <c r="I767" s="846"/>
      <c r="J767" s="6"/>
      <c r="K767" s="6"/>
      <c r="L767" s="6"/>
      <c r="M767" s="199"/>
    </row>
    <row r="768" spans="1:13" ht="18.75" x14ac:dyDescent="0.3">
      <c r="A768" s="198"/>
      <c r="B768" s="1382"/>
      <c r="C768" s="1383"/>
      <c r="D768" s="1055"/>
      <c r="E768" s="149"/>
      <c r="F768" s="1936"/>
      <c r="G768" s="1937"/>
      <c r="H768" s="6"/>
      <c r="I768" s="1893" t="s">
        <v>1863</v>
      </c>
      <c r="J768" s="1827" t="s">
        <v>1862</v>
      </c>
      <c r="K768" s="479"/>
      <c r="L768" s="725"/>
      <c r="M768" s="199"/>
    </row>
    <row r="769" spans="1:13" ht="18.75" x14ac:dyDescent="0.3">
      <c r="A769" s="198"/>
      <c r="B769" s="1384"/>
      <c r="C769" s="1385"/>
      <c r="D769" s="816"/>
      <c r="E769" s="510"/>
      <c r="F769" s="510"/>
      <c r="G769" s="6"/>
      <c r="H769" s="1827" t="s">
        <v>1931</v>
      </c>
      <c r="I769" s="1949">
        <f>L759+L756+L757+L745+L744+L751+L749+L748</f>
        <v>1590780</v>
      </c>
      <c r="J769" s="1950">
        <f>206951+21009+36555+308+225+108291+1209153+8288</f>
        <v>1590780</v>
      </c>
      <c r="K769" s="1942"/>
      <c r="L769" s="768"/>
      <c r="M769" s="199"/>
    </row>
    <row r="770" spans="1:13" ht="18.75" x14ac:dyDescent="0.3">
      <c r="A770" s="198"/>
      <c r="B770" s="1382"/>
      <c r="C770" s="1383"/>
      <c r="D770" s="777"/>
      <c r="E770" s="149"/>
      <c r="F770" s="149"/>
      <c r="G770" s="6"/>
      <c r="H770" s="1951" t="s">
        <v>1932</v>
      </c>
      <c r="I770" s="1949">
        <f>L737+L738+L733+L734+L731+L730+L739+L741</f>
        <v>2537107</v>
      </c>
      <c r="J770" s="1952">
        <f>142962+12989+13104+141647+1899930+171107+138712+16656</f>
        <v>2537107</v>
      </c>
      <c r="K770" s="1944"/>
      <c r="L770" s="772"/>
      <c r="M770" s="1947"/>
    </row>
    <row r="771" spans="1:13" ht="15.75" x14ac:dyDescent="0.25">
      <c r="A771" s="301"/>
      <c r="B771" s="67"/>
      <c r="C771" s="1786"/>
      <c r="D771" s="67"/>
      <c r="E771" s="149"/>
      <c r="F771" s="149"/>
      <c r="G771" s="6"/>
      <c r="H771" s="1951" t="s">
        <v>1933</v>
      </c>
      <c r="I771" s="1949">
        <f>L735+L750+L758+L736+L763+L752+L732</f>
        <v>235630</v>
      </c>
      <c r="J771" s="1950">
        <f>6047+9189+122471+9349+14500+74074</f>
        <v>235630</v>
      </c>
      <c r="K771" s="1945"/>
      <c r="L771" s="766"/>
      <c r="M771" s="199"/>
    </row>
    <row r="772" spans="1:13" ht="15.75" x14ac:dyDescent="0.25">
      <c r="A772" s="198"/>
      <c r="B772" s="6"/>
      <c r="C772" s="149"/>
      <c r="D772" s="6"/>
      <c r="E772" s="6"/>
      <c r="F772" s="6"/>
      <c r="G772" s="6"/>
      <c r="H772" s="1893" t="s">
        <v>1933</v>
      </c>
      <c r="I772" s="1949">
        <f>I755</f>
        <v>4127891</v>
      </c>
      <c r="J772" s="1952">
        <f>12989+142962+141647+13104+1899930+171107+206951+21013+36555+308+225+108291+1209153+8288+726442+16656+138712</f>
        <v>4854333</v>
      </c>
      <c r="K772" s="1946"/>
      <c r="L772" s="768"/>
      <c r="M772" s="199"/>
    </row>
    <row r="774" spans="1:13" ht="15.75" thickBot="1" x14ac:dyDescent="0.3"/>
    <row r="775" spans="1:13" ht="15.75" x14ac:dyDescent="0.25">
      <c r="A775" s="2109" t="s">
        <v>1956</v>
      </c>
      <c r="B775" s="2110"/>
      <c r="C775" s="2111"/>
      <c r="D775" s="2110"/>
      <c r="E775" s="2110"/>
      <c r="F775" s="2112"/>
    </row>
    <row r="776" spans="1:13" ht="15.75" x14ac:dyDescent="0.25">
      <c r="A776" s="2113"/>
      <c r="B776" s="538"/>
      <c r="C776" s="977"/>
      <c r="D776" s="538"/>
      <c r="E776" s="538"/>
      <c r="F776" s="1029"/>
    </row>
    <row r="777" spans="1:13" ht="15.75" x14ac:dyDescent="0.25">
      <c r="A777" s="2113" t="s">
        <v>1957</v>
      </c>
      <c r="B777" s="538"/>
      <c r="C777" s="977"/>
      <c r="D777" s="538"/>
      <c r="E777" s="538"/>
      <c r="F777" s="1029"/>
    </row>
    <row r="778" spans="1:13" ht="15.75" x14ac:dyDescent="0.25">
      <c r="A778" s="2113" t="s">
        <v>1958</v>
      </c>
      <c r="B778" s="538"/>
      <c r="C778" s="977"/>
      <c r="D778" s="538"/>
      <c r="E778" s="538"/>
      <c r="F778" s="1029"/>
    </row>
    <row r="779" spans="1:13" ht="15.75" x14ac:dyDescent="0.25">
      <c r="A779" s="2113" t="s">
        <v>1959</v>
      </c>
      <c r="B779" s="538"/>
      <c r="C779" s="977"/>
      <c r="D779" s="538"/>
      <c r="E779" s="538"/>
      <c r="F779" s="1029"/>
    </row>
    <row r="780" spans="1:13" ht="15.75" x14ac:dyDescent="0.25">
      <c r="A780" s="2113" t="s">
        <v>1960</v>
      </c>
      <c r="B780" s="538"/>
      <c r="C780" s="977"/>
      <c r="D780" s="538"/>
      <c r="E780" s="538"/>
      <c r="F780" s="1029"/>
    </row>
    <row r="781" spans="1:13" ht="15.75" x14ac:dyDescent="0.25">
      <c r="A781" s="2113" t="s">
        <v>1961</v>
      </c>
      <c r="B781" s="538"/>
      <c r="C781" s="977"/>
      <c r="D781" s="538"/>
      <c r="E781" s="538"/>
      <c r="F781" s="1029"/>
    </row>
    <row r="782" spans="1:13" ht="15.75" x14ac:dyDescent="0.25">
      <c r="A782" s="2113"/>
      <c r="B782" s="538"/>
      <c r="C782" s="977"/>
      <c r="D782" s="538"/>
      <c r="E782" s="538"/>
      <c r="F782" s="1029"/>
    </row>
    <row r="783" spans="1:13" ht="16.5" thickBot="1" x14ac:dyDescent="0.3">
      <c r="A783" s="2114"/>
      <c r="B783" s="2115"/>
      <c r="C783" s="2116"/>
      <c r="D783" s="2115"/>
      <c r="E783" s="2115"/>
      <c r="F783" s="2117"/>
    </row>
    <row r="789" spans="1:13" ht="15.75" thickBot="1" x14ac:dyDescent="0.3"/>
    <row r="790" spans="1:13" x14ac:dyDescent="0.25">
      <c r="A790" s="195"/>
      <c r="B790" s="196"/>
      <c r="C790" s="390"/>
      <c r="D790" s="196"/>
      <c r="E790" s="196"/>
      <c r="F790" s="196"/>
      <c r="G790" s="196"/>
      <c r="H790" s="196"/>
      <c r="I790" s="196"/>
      <c r="J790" s="196"/>
      <c r="K790" s="196"/>
      <c r="L790" s="196"/>
      <c r="M790" s="197"/>
    </row>
    <row r="791" spans="1:13" ht="23.25" x14ac:dyDescent="0.35">
      <c r="A791" s="198"/>
      <c r="B791" s="6"/>
      <c r="C791" s="149"/>
      <c r="D791" s="6"/>
      <c r="E791" s="6"/>
      <c r="F791" s="6"/>
      <c r="G791" s="1643" t="s">
        <v>1963</v>
      </c>
      <c r="H791" s="532"/>
      <c r="I791" s="538"/>
      <c r="J791" s="532"/>
      <c r="K791" s="532"/>
      <c r="L791" s="532"/>
      <c r="M791" s="701"/>
    </row>
    <row r="792" spans="1:13" ht="15.75" x14ac:dyDescent="0.25">
      <c r="A792" s="198"/>
      <c r="B792" s="6"/>
      <c r="C792" s="6"/>
      <c r="D792" s="6"/>
      <c r="E792" s="6"/>
      <c r="F792" s="6"/>
      <c r="G792" s="6"/>
      <c r="H792" s="532"/>
      <c r="I792" s="702" t="s">
        <v>400</v>
      </c>
      <c r="J792" s="532"/>
      <c r="K792" s="532"/>
      <c r="L792" s="538" t="s">
        <v>350</v>
      </c>
      <c r="M792" s="701"/>
    </row>
    <row r="793" spans="1:13" ht="15.75" x14ac:dyDescent="0.25">
      <c r="A793" s="251"/>
      <c r="B793" s="693" t="s">
        <v>844</v>
      </c>
      <c r="C793" s="255" t="s">
        <v>845</v>
      </c>
      <c r="D793" s="149"/>
      <c r="E793" s="55"/>
      <c r="F793" s="55"/>
      <c r="G793" s="6"/>
      <c r="H793" s="532"/>
      <c r="I793" s="1530">
        <f>C795</f>
        <v>115363</v>
      </c>
      <c r="J793" s="1057"/>
      <c r="K793" s="534"/>
      <c r="L793" s="818">
        <f>B795</f>
        <v>0</v>
      </c>
      <c r="M793" s="1056"/>
    </row>
    <row r="794" spans="1:13" ht="15.75" x14ac:dyDescent="0.25">
      <c r="A794" s="252" t="s">
        <v>91</v>
      </c>
      <c r="B794" s="60"/>
      <c r="C794" s="896"/>
      <c r="D794" s="149"/>
      <c r="E794" s="55"/>
      <c r="F794" s="58"/>
      <c r="G794" s="6"/>
      <c r="H794" s="532"/>
      <c r="I794" s="1530">
        <f>C796</f>
        <v>10535</v>
      </c>
      <c r="J794" s="1057"/>
      <c r="K794" s="534"/>
      <c r="L794" s="818">
        <f>B796</f>
        <v>10535</v>
      </c>
      <c r="M794" s="1056"/>
    </row>
    <row r="795" spans="1:13" ht="15.75" x14ac:dyDescent="0.25">
      <c r="A795" s="253" t="s">
        <v>92</v>
      </c>
      <c r="B795" s="207"/>
      <c r="C795" s="2439">
        <v>115363</v>
      </c>
      <c r="D795" s="149"/>
      <c r="E795" s="6"/>
      <c r="F795" s="6"/>
      <c r="G795" s="6"/>
      <c r="H795" s="532"/>
      <c r="I795" s="1530">
        <f>C800</f>
        <v>104712</v>
      </c>
      <c r="J795" s="1057"/>
      <c r="K795" s="534"/>
      <c r="L795" s="819">
        <f>B797</f>
        <v>0</v>
      </c>
      <c r="M795" s="1056"/>
    </row>
    <row r="796" spans="1:13" ht="15.75" x14ac:dyDescent="0.25">
      <c r="A796" s="253" t="s">
        <v>93</v>
      </c>
      <c r="B796" s="969">
        <v>10535</v>
      </c>
      <c r="C796" s="1813">
        <v>10535</v>
      </c>
      <c r="D796" s="149"/>
      <c r="E796" s="6"/>
      <c r="F796" s="6"/>
      <c r="G796" s="6"/>
      <c r="H796" s="532"/>
      <c r="I796" s="1530">
        <f>C801</f>
        <v>9801</v>
      </c>
      <c r="J796" s="1057"/>
      <c r="K796" s="534"/>
      <c r="L796" s="818">
        <f>B800</f>
        <v>0</v>
      </c>
      <c r="M796" s="1056"/>
    </row>
    <row r="797" spans="1:13" ht="15.75" x14ac:dyDescent="0.25">
      <c r="A797" s="253" t="s">
        <v>95</v>
      </c>
      <c r="B797" s="263"/>
      <c r="C797" s="896"/>
      <c r="D797" s="149"/>
      <c r="E797" s="6"/>
      <c r="F797" s="6"/>
      <c r="G797" s="255"/>
      <c r="H797" s="532"/>
      <c r="I797" s="1530">
        <f>C806</f>
        <v>139540</v>
      </c>
      <c r="J797" s="1057"/>
      <c r="K797" s="534"/>
      <c r="L797" s="818">
        <f>B801</f>
        <v>9801</v>
      </c>
      <c r="M797" s="1056"/>
    </row>
    <row r="798" spans="1:13" ht="15.75" x14ac:dyDescent="0.25">
      <c r="A798" s="251"/>
      <c r="B798" s="169"/>
      <c r="C798" s="695"/>
      <c r="D798" s="149"/>
      <c r="E798" s="6"/>
      <c r="F798" s="694" t="s">
        <v>844</v>
      </c>
      <c r="G798" s="255" t="s">
        <v>845</v>
      </c>
      <c r="H798" s="532"/>
      <c r="I798" s="1530">
        <f>C807</f>
        <v>1768785</v>
      </c>
      <c r="J798" s="1057"/>
      <c r="K798" s="534"/>
      <c r="L798" s="819">
        <f>B802</f>
        <v>0</v>
      </c>
      <c r="M798" s="1056"/>
    </row>
    <row r="799" spans="1:13" ht="15.75" x14ac:dyDescent="0.25">
      <c r="A799" s="252" t="s">
        <v>96</v>
      </c>
      <c r="B799" s="60" t="s">
        <v>97</v>
      </c>
      <c r="C799" s="813"/>
      <c r="D799" s="149"/>
      <c r="E799" s="60" t="s">
        <v>107</v>
      </c>
      <c r="F799" s="794"/>
      <c r="G799" s="698"/>
      <c r="H799" s="532"/>
      <c r="I799" s="1530">
        <f>C808</f>
        <v>68627</v>
      </c>
      <c r="J799" s="1057"/>
      <c r="K799" s="534"/>
      <c r="L799" s="818">
        <f t="shared" ref="L799:L804" si="4">B805</f>
        <v>3983</v>
      </c>
      <c r="M799" s="822"/>
    </row>
    <row r="800" spans="1:13" ht="18.75" x14ac:dyDescent="0.3">
      <c r="A800" s="253" t="s">
        <v>92</v>
      </c>
      <c r="B800" s="972"/>
      <c r="C800" s="2438">
        <v>104712</v>
      </c>
      <c r="D800" s="149"/>
      <c r="E800" s="4" t="s">
        <v>100</v>
      </c>
      <c r="F800" s="207">
        <v>6756</v>
      </c>
      <c r="G800" s="2439">
        <v>6756</v>
      </c>
      <c r="H800" s="532"/>
      <c r="I800" s="1530">
        <f>C810</f>
        <v>3063</v>
      </c>
      <c r="J800" s="1057"/>
      <c r="K800" s="534"/>
      <c r="L800" s="819">
        <f t="shared" si="4"/>
        <v>139540</v>
      </c>
      <c r="M800" s="1056"/>
    </row>
    <row r="801" spans="1:13" ht="15.75" x14ac:dyDescent="0.25">
      <c r="A801" s="253" t="s">
        <v>93</v>
      </c>
      <c r="B801" s="969">
        <v>9801</v>
      </c>
      <c r="C801" s="1813">
        <v>9801</v>
      </c>
      <c r="D801" s="149"/>
      <c r="E801" s="4" t="s">
        <v>95</v>
      </c>
      <c r="F801" s="393"/>
      <c r="G801" s="896"/>
      <c r="H801" s="532"/>
      <c r="I801" s="1530">
        <f>C809</f>
        <v>0</v>
      </c>
      <c r="J801" s="1057"/>
      <c r="K801" s="775"/>
      <c r="L801" s="819">
        <f t="shared" si="4"/>
        <v>1768785</v>
      </c>
      <c r="M801" s="1056"/>
    </row>
    <row r="802" spans="1:13" ht="15.75" x14ac:dyDescent="0.25">
      <c r="A802" s="253" t="s">
        <v>95</v>
      </c>
      <c r="B802" s="263"/>
      <c r="C802" s="896"/>
      <c r="D802" s="149"/>
      <c r="E802" s="4" t="s">
        <v>93</v>
      </c>
      <c r="F802" s="207">
        <v>13971</v>
      </c>
      <c r="G802" s="2439">
        <v>13971</v>
      </c>
      <c r="H802" s="532"/>
      <c r="I802" s="1530">
        <f>C815</f>
        <v>0</v>
      </c>
      <c r="J802" s="1057"/>
      <c r="K802" s="534"/>
      <c r="L802" s="818">
        <f t="shared" si="4"/>
        <v>68627</v>
      </c>
      <c r="M802" s="1056"/>
    </row>
    <row r="803" spans="1:13" ht="15.75" x14ac:dyDescent="0.25">
      <c r="A803" s="198"/>
      <c r="B803" s="6"/>
      <c r="C803" s="695"/>
      <c r="D803" s="149"/>
      <c r="E803" s="6"/>
      <c r="F803" s="149"/>
      <c r="G803" s="698"/>
      <c r="H803" s="532"/>
      <c r="I803" s="733">
        <f>C816</f>
        <v>0</v>
      </c>
      <c r="J803" s="1057"/>
      <c r="K803" s="534"/>
      <c r="L803" s="818">
        <f t="shared" si="4"/>
        <v>0</v>
      </c>
      <c r="M803" s="1056"/>
    </row>
    <row r="804" spans="1:13" ht="15.75" x14ac:dyDescent="0.25">
      <c r="A804" s="252" t="s">
        <v>103</v>
      </c>
      <c r="B804" s="60"/>
      <c r="C804" s="896"/>
      <c r="D804" s="169"/>
      <c r="E804" s="6"/>
      <c r="F804" s="55"/>
      <c r="G804" s="698"/>
      <c r="H804" s="532"/>
      <c r="I804" s="733">
        <f>C820</f>
        <v>192407</v>
      </c>
      <c r="J804" s="1057"/>
      <c r="K804" s="534"/>
      <c r="L804" s="818">
        <f t="shared" si="4"/>
        <v>3063</v>
      </c>
      <c r="M804" s="1056"/>
    </row>
    <row r="805" spans="1:13" ht="15.75" x14ac:dyDescent="0.25">
      <c r="A805" s="253" t="s">
        <v>95</v>
      </c>
      <c r="B805" s="764">
        <v>3983</v>
      </c>
      <c r="C805" s="896"/>
      <c r="D805" s="149"/>
      <c r="E805" s="6"/>
      <c r="F805" s="6"/>
      <c r="G805" s="698"/>
      <c r="H805" s="532"/>
      <c r="I805" s="733">
        <f>C827</f>
        <v>107737</v>
      </c>
      <c r="J805" s="1057"/>
      <c r="K805" s="534"/>
      <c r="L805" s="818">
        <f>B811</f>
        <v>0</v>
      </c>
      <c r="M805" s="1056"/>
    </row>
    <row r="806" spans="1:13" ht="15.75" x14ac:dyDescent="0.25">
      <c r="A806" s="253" t="s">
        <v>93</v>
      </c>
      <c r="B806" s="691">
        <v>139540</v>
      </c>
      <c r="C806" s="2439">
        <v>139540</v>
      </c>
      <c r="D806" s="149"/>
      <c r="E806" s="60" t="s">
        <v>104</v>
      </c>
      <c r="F806" s="788"/>
      <c r="G806" s="698"/>
      <c r="H806" s="532"/>
      <c r="I806" s="1530">
        <f>G800</f>
        <v>6756</v>
      </c>
      <c r="J806" s="1057"/>
      <c r="K806" s="534"/>
      <c r="L806" s="819">
        <f>B814</f>
        <v>0</v>
      </c>
      <c r="M806" s="1056"/>
    </row>
    <row r="807" spans="1:13" ht="15.75" x14ac:dyDescent="0.25">
      <c r="A807" s="253" t="s">
        <v>92</v>
      </c>
      <c r="B807" s="606">
        <v>1768785</v>
      </c>
      <c r="C807" s="2385">
        <v>1768785</v>
      </c>
      <c r="D807" s="690"/>
      <c r="E807" s="4" t="s">
        <v>100</v>
      </c>
      <c r="F807" s="25">
        <v>14926</v>
      </c>
      <c r="G807" s="896"/>
      <c r="H807" s="532"/>
      <c r="I807" s="1530">
        <f>G802</f>
        <v>13971</v>
      </c>
      <c r="J807" s="1057"/>
      <c r="K807" s="534"/>
      <c r="L807" s="819">
        <f>B815</f>
        <v>0</v>
      </c>
      <c r="M807" s="1056"/>
    </row>
    <row r="808" spans="1:13" ht="15.75" x14ac:dyDescent="0.25">
      <c r="A808" s="253" t="s">
        <v>105</v>
      </c>
      <c r="B808" s="393">
        <v>68627</v>
      </c>
      <c r="C808" s="2439">
        <v>68627</v>
      </c>
      <c r="D808" s="149"/>
      <c r="E808" s="6"/>
      <c r="F808" s="149"/>
      <c r="G808" s="698"/>
      <c r="H808" s="532"/>
      <c r="I808" s="1530" t="str">
        <f>G811</f>
        <v>no pago</v>
      </c>
      <c r="J808" s="1057"/>
      <c r="K808" s="534"/>
      <c r="L808" s="818">
        <f>B816</f>
        <v>0</v>
      </c>
      <c r="M808" s="1056"/>
    </row>
    <row r="809" spans="1:13" ht="15.75" x14ac:dyDescent="0.25">
      <c r="A809" s="253" t="s">
        <v>859</v>
      </c>
      <c r="B809" s="813"/>
      <c r="C809" s="1813"/>
      <c r="D809" s="149"/>
      <c r="E809" s="6" t="s">
        <v>2021</v>
      </c>
      <c r="F809" s="6"/>
      <c r="G809" s="699"/>
      <c r="H809" s="532"/>
      <c r="I809" s="1530">
        <f>G813</f>
        <v>0</v>
      </c>
      <c r="J809" s="1057"/>
      <c r="K809" s="534"/>
      <c r="L809" s="818">
        <f>B820</f>
        <v>192407</v>
      </c>
      <c r="M809" s="1056"/>
    </row>
    <row r="810" spans="1:13" ht="15.75" x14ac:dyDescent="0.25">
      <c r="A810" s="253" t="s">
        <v>1208</v>
      </c>
      <c r="B810" s="1046">
        <v>3063</v>
      </c>
      <c r="C810" s="1813">
        <v>3063</v>
      </c>
      <c r="D810" s="149"/>
      <c r="E810" s="814" t="s">
        <v>98</v>
      </c>
      <c r="F810" s="794"/>
      <c r="G810" s="698"/>
      <c r="H810" s="532"/>
      <c r="I810" s="733">
        <f>G821</f>
        <v>955590</v>
      </c>
      <c r="J810" s="1057"/>
      <c r="K810" s="534"/>
      <c r="L810" s="818">
        <f>B821</f>
        <v>55962</v>
      </c>
      <c r="M810" s="1056"/>
    </row>
    <row r="811" spans="1:13" ht="18.75" x14ac:dyDescent="0.3">
      <c r="A811" s="242" t="s">
        <v>967</v>
      </c>
      <c r="B811" s="813"/>
      <c r="C811" s="2440">
        <v>235587</v>
      </c>
      <c r="D811" s="510"/>
      <c r="E811" s="4" t="s">
        <v>100</v>
      </c>
      <c r="F811" s="2291">
        <v>428017</v>
      </c>
      <c r="G811" s="2292" t="s">
        <v>2027</v>
      </c>
      <c r="H811" s="718"/>
      <c r="I811" s="1530">
        <f>G822</f>
        <v>86284</v>
      </c>
      <c r="J811" s="1057"/>
      <c r="K811" s="534"/>
      <c r="L811" s="818">
        <f>B827</f>
        <v>107737</v>
      </c>
      <c r="M811" s="1056"/>
    </row>
    <row r="812" spans="1:13" ht="15.75" x14ac:dyDescent="0.25">
      <c r="A812" s="198"/>
      <c r="B812" s="6"/>
      <c r="C812" s="149"/>
      <c r="D812" s="149"/>
      <c r="E812" s="4" t="s">
        <v>95</v>
      </c>
      <c r="F812" s="111"/>
      <c r="G812" s="899"/>
      <c r="H812" s="532"/>
      <c r="I812" s="1531">
        <f>G824</f>
        <v>0</v>
      </c>
      <c r="J812" s="1057"/>
      <c r="K812" s="534"/>
      <c r="L812" s="818">
        <f>F800</f>
        <v>6756</v>
      </c>
      <c r="M812" s="1056"/>
    </row>
    <row r="813" spans="1:13" ht="15.75" x14ac:dyDescent="0.25">
      <c r="A813" s="170"/>
      <c r="B813" s="170"/>
      <c r="C813" s="695"/>
      <c r="D813" s="149"/>
      <c r="E813" s="4" t="s">
        <v>612</v>
      </c>
      <c r="F813" s="111"/>
      <c r="G813" s="1008"/>
      <c r="H813" s="534"/>
      <c r="I813" s="1530">
        <f>G828</f>
        <v>12124</v>
      </c>
      <c r="J813" s="1057"/>
      <c r="K813" s="534"/>
      <c r="L813" s="818">
        <f>F801</f>
        <v>0</v>
      </c>
      <c r="M813" s="1056"/>
    </row>
    <row r="814" spans="1:13" ht="15.75" x14ac:dyDescent="0.25">
      <c r="A814" s="149"/>
      <c r="B814" s="1936"/>
      <c r="C814" s="695"/>
      <c r="D814" s="149"/>
      <c r="E814" s="6"/>
      <c r="F814" s="149"/>
      <c r="G814" s="696"/>
      <c r="H814" s="534"/>
      <c r="I814" s="733">
        <f>G829</f>
        <v>0</v>
      </c>
      <c r="J814" s="1057"/>
      <c r="K814" s="534"/>
      <c r="L814" s="818">
        <f>F802</f>
        <v>13971</v>
      </c>
      <c r="M814" s="1056"/>
    </row>
    <row r="815" spans="1:13" ht="15.75" x14ac:dyDescent="0.25">
      <c r="A815" s="149"/>
      <c r="B815" s="230"/>
      <c r="C815" s="2443"/>
      <c r="D815" s="149"/>
      <c r="E815" s="149"/>
      <c r="F815" s="230"/>
      <c r="G815" s="696"/>
      <c r="H815" s="534"/>
      <c r="I815" s="1531">
        <f>C822</f>
        <v>0</v>
      </c>
      <c r="J815" s="1057"/>
      <c r="K815" s="534"/>
      <c r="L815" s="818">
        <f>F807</f>
        <v>14926</v>
      </c>
      <c r="M815" s="1056"/>
    </row>
    <row r="816" spans="1:13" ht="15.75" x14ac:dyDescent="0.25">
      <c r="A816" s="149"/>
      <c r="B816" s="230"/>
      <c r="C816" s="2443"/>
      <c r="D816" s="149"/>
      <c r="E816" s="149"/>
      <c r="F816" s="230"/>
      <c r="G816" s="696"/>
      <c r="H816" s="532"/>
      <c r="I816" s="1531"/>
      <c r="J816" s="534"/>
      <c r="K816" s="534"/>
      <c r="L816" s="1067">
        <f>F811</f>
        <v>428017</v>
      </c>
      <c r="M816" s="822"/>
    </row>
    <row r="817" spans="1:13" ht="15.75" x14ac:dyDescent="0.25">
      <c r="A817" s="198"/>
      <c r="B817" s="6"/>
      <c r="C817" s="149"/>
      <c r="D817" s="690"/>
      <c r="E817" s="149"/>
      <c r="F817" s="230"/>
      <c r="G817" s="696"/>
      <c r="H817" s="6"/>
      <c r="I817" s="1531"/>
      <c r="J817" s="532"/>
      <c r="K817" s="534"/>
      <c r="L817" s="1067">
        <f>F812</f>
        <v>0</v>
      </c>
      <c r="M817" s="822"/>
    </row>
    <row r="818" spans="1:13" ht="15.75" x14ac:dyDescent="0.25">
      <c r="A818" s="198"/>
      <c r="B818" s="6"/>
      <c r="C818" s="695"/>
      <c r="D818" s="149"/>
      <c r="E818" s="149"/>
      <c r="F818" s="149"/>
      <c r="G818" s="695"/>
      <c r="H818" s="721" t="s">
        <v>108</v>
      </c>
      <c r="I818" s="722">
        <f>SUM(I793:I817)</f>
        <v>3595295</v>
      </c>
      <c r="J818" s="532"/>
      <c r="K818" s="534"/>
      <c r="L818" s="2008">
        <f>F813</f>
        <v>0</v>
      </c>
      <c r="M818" s="822"/>
    </row>
    <row r="819" spans="1:13" ht="15.75" x14ac:dyDescent="0.25">
      <c r="A819" s="252" t="s">
        <v>106</v>
      </c>
      <c r="B819" s="60"/>
      <c r="C819" s="896"/>
      <c r="D819" s="149"/>
      <c r="E819" s="6"/>
      <c r="F819" s="6"/>
      <c r="G819" s="695"/>
      <c r="H819" s="718"/>
      <c r="I819" s="718"/>
      <c r="J819" s="532"/>
      <c r="K819" s="6"/>
      <c r="L819" s="1068">
        <f>F821</f>
        <v>955590</v>
      </c>
      <c r="M819" s="822"/>
    </row>
    <row r="820" spans="1:13" ht="15.75" x14ac:dyDescent="0.25">
      <c r="A820" s="253" t="s">
        <v>100</v>
      </c>
      <c r="B820" s="691">
        <v>192407</v>
      </c>
      <c r="C820" s="2440">
        <v>192407</v>
      </c>
      <c r="D820" s="883"/>
      <c r="E820" s="784" t="s">
        <v>410</v>
      </c>
      <c r="F820" s="794"/>
      <c r="G820" s="695"/>
      <c r="H820" s="953"/>
      <c r="I820" s="532"/>
      <c r="J820" s="532"/>
      <c r="K820" s="6"/>
      <c r="L820" s="1068">
        <f>F822</f>
        <v>86284</v>
      </c>
      <c r="M820" s="822"/>
    </row>
    <row r="821" spans="1:13" ht="18.75" x14ac:dyDescent="0.3">
      <c r="A821" s="253" t="s">
        <v>95</v>
      </c>
      <c r="B821" s="764">
        <v>55962</v>
      </c>
      <c r="C821" s="896"/>
      <c r="D821" s="149"/>
      <c r="E821" s="4" t="s">
        <v>411</v>
      </c>
      <c r="F821" s="2384">
        <v>955590</v>
      </c>
      <c r="G821" s="2385">
        <v>955590</v>
      </c>
      <c r="H821" s="1709"/>
      <c r="I821" s="723"/>
      <c r="J821" s="532"/>
      <c r="K821" s="6"/>
      <c r="L821" s="821">
        <f>F823</f>
        <v>0</v>
      </c>
      <c r="M821" s="822"/>
    </row>
    <row r="822" spans="1:13" ht="15.75" x14ac:dyDescent="0.25">
      <c r="A822" s="1" t="s">
        <v>1930</v>
      </c>
      <c r="B822" s="1070"/>
      <c r="C822" s="896"/>
      <c r="D822" s="149"/>
      <c r="E822" s="4" t="s">
        <v>93</v>
      </c>
      <c r="F822" s="691">
        <v>86284</v>
      </c>
      <c r="G822" s="2439">
        <v>86284</v>
      </c>
      <c r="H822" s="954"/>
      <c r="I822" s="2119"/>
      <c r="J822" s="283"/>
      <c r="K822" s="6"/>
      <c r="L822" s="821">
        <f>F828</f>
        <v>12124</v>
      </c>
      <c r="M822" s="778"/>
    </row>
    <row r="823" spans="1:13" ht="15.75" x14ac:dyDescent="0.25">
      <c r="A823" s="198"/>
      <c r="B823" s="6"/>
      <c r="C823" s="695"/>
      <c r="D823" s="149"/>
      <c r="E823" s="4" t="s">
        <v>95</v>
      </c>
      <c r="F823" s="393"/>
      <c r="G823" s="250"/>
      <c r="H823" s="517"/>
      <c r="I823" s="766"/>
      <c r="J823" s="6"/>
      <c r="K823" s="6"/>
      <c r="L823" s="821">
        <f>F829</f>
        <v>0</v>
      </c>
      <c r="M823" s="779"/>
    </row>
    <row r="824" spans="1:13" ht="18.75" x14ac:dyDescent="0.3">
      <c r="A824" s="252" t="s">
        <v>109</v>
      </c>
      <c r="B824" s="60"/>
      <c r="C824" s="896"/>
      <c r="D824" s="690"/>
      <c r="E824" s="4" t="s">
        <v>1209</v>
      </c>
      <c r="F824" s="1708"/>
      <c r="G824" s="2108"/>
      <c r="H824" s="1709"/>
      <c r="I824" s="6"/>
      <c r="J824" s="6"/>
      <c r="K824" s="6"/>
      <c r="L824" s="1644">
        <f>F830</f>
        <v>0</v>
      </c>
      <c r="M824" s="1528"/>
    </row>
    <row r="825" spans="1:13" ht="15.75" x14ac:dyDescent="0.25">
      <c r="A825" s="253" t="s">
        <v>100</v>
      </c>
      <c r="B825" s="692"/>
      <c r="C825" s="1008"/>
      <c r="D825" s="149"/>
      <c r="E825" s="6"/>
      <c r="F825" s="149"/>
      <c r="G825" s="149"/>
      <c r="H825" s="6"/>
      <c r="I825" s="6"/>
      <c r="J825" s="6"/>
      <c r="K825" s="6"/>
      <c r="L825" s="1644">
        <f>F824</f>
        <v>0</v>
      </c>
      <c r="M825" s="779"/>
    </row>
    <row r="826" spans="1:13" ht="18.75" x14ac:dyDescent="0.3">
      <c r="A826" s="253" t="s">
        <v>93</v>
      </c>
      <c r="B826" s="393"/>
      <c r="C826" s="896"/>
      <c r="D826" s="149"/>
      <c r="E826" s="6"/>
      <c r="F826" s="6"/>
      <c r="G826" s="6"/>
      <c r="H826" s="6"/>
      <c r="I826" s="6"/>
      <c r="J826" s="6"/>
      <c r="K826" s="6"/>
      <c r="L826" s="1948">
        <f>B828</f>
        <v>0</v>
      </c>
      <c r="M826" s="779"/>
    </row>
    <row r="827" spans="1:13" ht="18.75" x14ac:dyDescent="0.3">
      <c r="A827" s="1955" t="s">
        <v>111</v>
      </c>
      <c r="B827" s="897">
        <v>107737</v>
      </c>
      <c r="C827" s="2441">
        <v>107737</v>
      </c>
      <c r="D827" s="883"/>
      <c r="E827" s="784" t="s">
        <v>1215</v>
      </c>
      <c r="F827" s="794"/>
      <c r="G827" s="1938"/>
      <c r="H827" s="149"/>
      <c r="I827" s="149"/>
      <c r="J827" s="6"/>
      <c r="L827" s="903">
        <f>B822</f>
        <v>0</v>
      </c>
      <c r="M827" s="199"/>
    </row>
    <row r="828" spans="1:13" ht="18.75" x14ac:dyDescent="0.3">
      <c r="A828" s="1955" t="s">
        <v>95</v>
      </c>
      <c r="B828" s="1893"/>
      <c r="C828" s="1941"/>
      <c r="D828" s="169"/>
      <c r="E828" s="4" t="s">
        <v>411</v>
      </c>
      <c r="F828" s="691">
        <v>12124</v>
      </c>
      <c r="G828" s="2442">
        <v>12124</v>
      </c>
      <c r="H828" s="6"/>
      <c r="I828" s="1673"/>
      <c r="J828" s="6"/>
      <c r="K828" s="721" t="s">
        <v>108</v>
      </c>
      <c r="L828" s="840">
        <f>SUM(L793:L826)</f>
        <v>3878108</v>
      </c>
      <c r="M828" s="199"/>
    </row>
    <row r="829" spans="1:13" x14ac:dyDescent="0.25">
      <c r="A829" s="198"/>
      <c r="B829" s="6"/>
      <c r="C829" s="149"/>
      <c r="D829" s="695"/>
      <c r="E829" s="4" t="s">
        <v>93</v>
      </c>
      <c r="F829" s="691"/>
      <c r="G829" s="1008"/>
      <c r="H829" s="6"/>
      <c r="I829" s="846"/>
      <c r="J829" s="6"/>
      <c r="K829" s="6"/>
      <c r="L829" s="6"/>
      <c r="M829" s="199"/>
    </row>
    <row r="830" spans="1:13" ht="15.75" x14ac:dyDescent="0.25">
      <c r="A830" s="198"/>
      <c r="B830" s="6"/>
      <c r="C830" s="149"/>
      <c r="D830" s="1054"/>
      <c r="E830" s="4" t="s">
        <v>95</v>
      </c>
      <c r="F830" s="393"/>
      <c r="G830" s="250"/>
      <c r="H830" s="6"/>
      <c r="I830" s="846"/>
      <c r="J830" s="6"/>
      <c r="K830" s="6"/>
      <c r="L830" s="6"/>
      <c r="M830" s="199"/>
    </row>
    <row r="831" spans="1:13" ht="18.75" x14ac:dyDescent="0.3">
      <c r="A831" s="198"/>
      <c r="B831" s="1382"/>
      <c r="C831" s="1383"/>
      <c r="D831" s="1055"/>
      <c r="E831" s="149"/>
      <c r="F831" s="1936"/>
      <c r="G831" s="1937"/>
      <c r="H831" s="6"/>
      <c r="I831" s="1893" t="s">
        <v>1863</v>
      </c>
      <c r="J831" s="1827" t="s">
        <v>1862</v>
      </c>
      <c r="K831" s="2120" t="s">
        <v>1968</v>
      </c>
      <c r="L831" s="725"/>
      <c r="M831" s="199"/>
    </row>
    <row r="832" spans="1:13" ht="18.75" x14ac:dyDescent="0.3">
      <c r="A832" s="198"/>
      <c r="B832" s="1384"/>
      <c r="C832" s="1385"/>
      <c r="D832" s="816"/>
      <c r="E832" s="510"/>
      <c r="F832" s="510"/>
      <c r="G832" s="6"/>
      <c r="H832" s="1827" t="s">
        <v>1966</v>
      </c>
      <c r="I832" s="1949"/>
      <c r="J832" s="1950">
        <f>13971+6756+12124+192407</f>
        <v>225258</v>
      </c>
      <c r="K832" s="2121"/>
      <c r="L832" s="768"/>
      <c r="M832" s="199"/>
    </row>
    <row r="833" spans="1:13" ht="18.75" x14ac:dyDescent="0.3">
      <c r="A833" s="198"/>
      <c r="B833" s="1382"/>
      <c r="C833" s="1383"/>
      <c r="D833" s="777"/>
      <c r="E833" s="149"/>
      <c r="F833" s="149"/>
      <c r="G833" s="6"/>
      <c r="H833" s="1951" t="s">
        <v>2022</v>
      </c>
      <c r="I833" s="1"/>
      <c r="J833" s="1950">
        <v>428017</v>
      </c>
      <c r="K833" s="1"/>
      <c r="L833" s="772"/>
      <c r="M833" s="1947"/>
    </row>
    <row r="834" spans="1:13" ht="15.75" x14ac:dyDescent="0.25">
      <c r="A834" s="301"/>
      <c r="B834" s="67"/>
      <c r="C834" s="1786"/>
      <c r="D834" s="67"/>
      <c r="E834" s="149"/>
      <c r="F834" s="149"/>
      <c r="G834" s="6"/>
      <c r="H834" s="1951" t="s">
        <v>1965</v>
      </c>
      <c r="I834" s="1949"/>
      <c r="J834" s="1952">
        <f>235587+86284+955590+107737+1768785+139540+104712+9801+115363+10535+68627+3063</f>
        <v>3605624</v>
      </c>
      <c r="K834" s="2122"/>
      <c r="L834" s="766"/>
      <c r="M834" s="199"/>
    </row>
    <row r="835" spans="1:13" ht="15.75" x14ac:dyDescent="0.25">
      <c r="A835" s="198"/>
      <c r="B835" s="6"/>
      <c r="C835" s="149"/>
      <c r="D835" s="6"/>
      <c r="E835" s="6"/>
      <c r="F835" s="6"/>
      <c r="G835" s="6"/>
      <c r="H835" s="1951" t="s">
        <v>1964</v>
      </c>
      <c r="I835" s="1949"/>
      <c r="J835" s="1950">
        <f>3983+14926+55962</f>
        <v>74871</v>
      </c>
      <c r="K835" s="2290">
        <f>14926+3983+55962</f>
        <v>74871</v>
      </c>
      <c r="L835" s="768"/>
      <c r="M835" s="199"/>
    </row>
    <row r="836" spans="1:13" ht="15.75" x14ac:dyDescent="0.25">
      <c r="H836" s="1951" t="s">
        <v>1964</v>
      </c>
      <c r="I836" s="1949"/>
      <c r="J836" s="1952">
        <f>6756+13971+86284+955590+107737+139540+1768785+235587+115363+104712+68627+192407+12124</f>
        <v>3807483</v>
      </c>
      <c r="K836" s="2123">
        <f>235587+68627+115363+104712+1768785+139540+107737+955590+86284+13971+192407+6756+12124</f>
        <v>3807483</v>
      </c>
    </row>
    <row r="846" spans="1:13" ht="15.75" thickBot="1" x14ac:dyDescent="0.3"/>
    <row r="847" spans="1:13" x14ac:dyDescent="0.25">
      <c r="A847" s="195"/>
      <c r="B847" s="196"/>
      <c r="C847" s="390"/>
      <c r="D847" s="196"/>
      <c r="E847" s="196"/>
      <c r="F847" s="196"/>
      <c r="G847" s="196"/>
      <c r="H847" s="196"/>
      <c r="I847" s="196"/>
      <c r="J847" s="196"/>
      <c r="K847" s="196"/>
      <c r="L847" s="196"/>
      <c r="M847" s="197"/>
    </row>
    <row r="848" spans="1:13" ht="26.25" x14ac:dyDescent="0.4">
      <c r="A848" s="198"/>
      <c r="B848" s="6"/>
      <c r="C848" s="149"/>
      <c r="D848" s="6"/>
      <c r="E848" s="6"/>
      <c r="F848" s="6"/>
      <c r="G848" s="2588" t="s">
        <v>2203</v>
      </c>
      <c r="H848" s="532"/>
      <c r="I848" s="538"/>
      <c r="J848" s="532"/>
      <c r="K848" s="532"/>
      <c r="L848" s="532"/>
      <c r="M848" s="701"/>
    </row>
    <row r="849" spans="1:13" ht="15.75" x14ac:dyDescent="0.25">
      <c r="A849" s="198"/>
      <c r="B849" s="6"/>
      <c r="C849" s="6"/>
      <c r="D849" s="6"/>
      <c r="E849" s="6"/>
      <c r="F849" s="6"/>
      <c r="G849" s="6"/>
      <c r="H849" s="532"/>
      <c r="I849" s="702" t="s">
        <v>400</v>
      </c>
      <c r="J849" s="532"/>
      <c r="K849" s="538" t="s">
        <v>350</v>
      </c>
      <c r="M849" s="701"/>
    </row>
    <row r="850" spans="1:13" ht="15.75" x14ac:dyDescent="0.25">
      <c r="A850" s="251"/>
      <c r="B850" s="693" t="s">
        <v>844</v>
      </c>
      <c r="C850" s="255" t="s">
        <v>845</v>
      </c>
      <c r="D850" s="149"/>
      <c r="E850" s="55"/>
      <c r="F850" s="55"/>
      <c r="G850" s="6"/>
      <c r="H850" s="532"/>
      <c r="I850" s="1530">
        <f>C852</f>
        <v>128081</v>
      </c>
      <c r="J850" s="534"/>
      <c r="K850" s="1011">
        <f>B852</f>
        <v>128081</v>
      </c>
      <c r="M850" s="1056"/>
    </row>
    <row r="851" spans="1:13" ht="15.75" x14ac:dyDescent="0.25">
      <c r="A851" s="252" t="s">
        <v>91</v>
      </c>
      <c r="B851" s="60"/>
      <c r="C851" s="2616"/>
      <c r="D851" s="149"/>
      <c r="E851" s="55"/>
      <c r="F851" s="58"/>
      <c r="G851" s="6"/>
      <c r="H851" s="532"/>
      <c r="I851" s="1530">
        <f>C853</f>
        <v>11773</v>
      </c>
      <c r="J851" s="534"/>
      <c r="K851" s="1011">
        <f>B853</f>
        <v>11773</v>
      </c>
      <c r="M851" s="1056"/>
    </row>
    <row r="852" spans="1:13" ht="15.75" x14ac:dyDescent="0.25">
      <c r="A852" s="253" t="s">
        <v>92</v>
      </c>
      <c r="B852" s="691">
        <v>128081</v>
      </c>
      <c r="C852" s="1008">
        <v>128081</v>
      </c>
      <c r="D852" s="149"/>
      <c r="E852" s="6"/>
      <c r="F852" s="6"/>
      <c r="G852" s="6"/>
      <c r="H852" s="532"/>
      <c r="I852" s="1530">
        <f>C855</f>
        <v>7867</v>
      </c>
      <c r="J852" s="534"/>
      <c r="K852" s="1011">
        <f>B854</f>
        <v>4538</v>
      </c>
      <c r="M852" s="1056"/>
    </row>
    <row r="853" spans="1:13" ht="15.75" x14ac:dyDescent="0.25">
      <c r="A853" s="253" t="s">
        <v>93</v>
      </c>
      <c r="B853" s="691">
        <v>11773</v>
      </c>
      <c r="C853" s="1008">
        <v>11773</v>
      </c>
      <c r="D853" s="149"/>
      <c r="E853" s="6"/>
      <c r="F853" s="6"/>
      <c r="G853" s="6"/>
      <c r="H853" s="532"/>
      <c r="I853" s="1530">
        <f>C858</f>
        <v>124905</v>
      </c>
      <c r="J853" s="534"/>
      <c r="K853" s="1011">
        <f>B855</f>
        <v>7867</v>
      </c>
      <c r="M853" s="1056"/>
    </row>
    <row r="854" spans="1:13" ht="15.75" x14ac:dyDescent="0.25">
      <c r="A854" s="253" t="s">
        <v>95</v>
      </c>
      <c r="B854" s="393">
        <v>4538</v>
      </c>
      <c r="C854" s="1008"/>
      <c r="D854" s="149"/>
      <c r="E854" s="6"/>
      <c r="F854" s="6"/>
      <c r="G854" s="255"/>
      <c r="H854" s="532"/>
      <c r="I854" s="1530">
        <f>C859</f>
        <v>11363</v>
      </c>
      <c r="J854" s="534"/>
      <c r="K854" s="1011">
        <f>B858</f>
        <v>124905</v>
      </c>
      <c r="M854" s="1056"/>
    </row>
    <row r="855" spans="1:13" ht="15.75" x14ac:dyDescent="0.25">
      <c r="A855" s="4" t="s">
        <v>2280</v>
      </c>
      <c r="B855" s="393">
        <v>7867</v>
      </c>
      <c r="C855" s="1008">
        <v>7867</v>
      </c>
      <c r="D855" s="149"/>
      <c r="E855" s="6"/>
      <c r="F855" s="6"/>
      <c r="G855" s="255"/>
      <c r="H855" s="532"/>
      <c r="I855" s="1530">
        <f>C861</f>
        <v>5214</v>
      </c>
      <c r="J855" s="534"/>
      <c r="K855" s="1011">
        <f>B859</f>
        <v>11363</v>
      </c>
      <c r="M855" s="1056"/>
    </row>
    <row r="856" spans="1:13" ht="15.75" x14ac:dyDescent="0.25">
      <c r="A856" s="251"/>
      <c r="B856" s="169"/>
      <c r="C856" s="2614"/>
      <c r="D856" s="149"/>
      <c r="E856" s="6"/>
      <c r="F856" s="694" t="s">
        <v>844</v>
      </c>
      <c r="G856" s="255" t="s">
        <v>845</v>
      </c>
      <c r="H856" s="532"/>
      <c r="I856" s="1530">
        <f t="shared" ref="I856:I861" si="5">C865</f>
        <v>164463</v>
      </c>
      <c r="J856" s="534"/>
      <c r="K856" s="1011">
        <f>B860</f>
        <v>243</v>
      </c>
      <c r="M856" s="1056"/>
    </row>
    <row r="857" spans="1:13" ht="15.75" x14ac:dyDescent="0.25">
      <c r="A857" s="252" t="s">
        <v>96</v>
      </c>
      <c r="B857" s="60" t="s">
        <v>97</v>
      </c>
      <c r="C857" s="2615"/>
      <c r="D857" s="149"/>
      <c r="E857" s="60" t="s">
        <v>107</v>
      </c>
      <c r="F857" s="794"/>
      <c r="G857" s="698"/>
      <c r="H857" s="532"/>
      <c r="I857" s="1530">
        <f t="shared" si="5"/>
        <v>2054660</v>
      </c>
      <c r="J857" s="534"/>
      <c r="K857" s="1011">
        <f>B861</f>
        <v>5214</v>
      </c>
      <c r="M857" s="822"/>
    </row>
    <row r="858" spans="1:13" ht="18.75" x14ac:dyDescent="0.3">
      <c r="A858" s="253" t="s">
        <v>92</v>
      </c>
      <c r="B858" s="897">
        <v>124905</v>
      </c>
      <c r="C858" s="711">
        <v>124905</v>
      </c>
      <c r="D858" s="149"/>
      <c r="E858" s="4" t="s">
        <v>100</v>
      </c>
      <c r="F858" s="691">
        <v>577</v>
      </c>
      <c r="G858" s="1008">
        <v>578</v>
      </c>
      <c r="H858" s="532"/>
      <c r="I858" s="1530">
        <f t="shared" si="5"/>
        <v>140948</v>
      </c>
      <c r="J858" s="534"/>
      <c r="K858" s="1011">
        <f>B864</f>
        <v>51378</v>
      </c>
      <c r="M858" s="1056"/>
    </row>
    <row r="859" spans="1:13" ht="15.75" x14ac:dyDescent="0.25">
      <c r="A859" s="253" t="s">
        <v>93</v>
      </c>
      <c r="B859" s="691">
        <v>11363</v>
      </c>
      <c r="C859" s="1008">
        <v>11363</v>
      </c>
      <c r="D859" s="149"/>
      <c r="E859" s="4" t="s">
        <v>95</v>
      </c>
      <c r="F859" s="393"/>
      <c r="G859" s="2620"/>
      <c r="H859" s="532"/>
      <c r="I859" s="1530">
        <f t="shared" si="5"/>
        <v>0</v>
      </c>
      <c r="J859" s="775"/>
      <c r="K859" s="1011">
        <f t="shared" ref="K859:K864" si="6">C865</f>
        <v>164463</v>
      </c>
      <c r="M859" s="1056"/>
    </row>
    <row r="860" spans="1:13" ht="15.75" x14ac:dyDescent="0.25">
      <c r="A860" s="253" t="s">
        <v>95</v>
      </c>
      <c r="B860" s="393">
        <v>243</v>
      </c>
      <c r="C860" s="1008"/>
      <c r="D860" s="149"/>
      <c r="E860" s="4" t="s">
        <v>93</v>
      </c>
      <c r="F860" s="691">
        <v>274</v>
      </c>
      <c r="G860" s="1008">
        <v>274</v>
      </c>
      <c r="H860" s="532"/>
      <c r="I860" s="1530">
        <f t="shared" si="5"/>
        <v>105611</v>
      </c>
      <c r="J860" s="534"/>
      <c r="K860" s="1011">
        <f t="shared" si="6"/>
        <v>2054660</v>
      </c>
      <c r="M860" s="1056"/>
    </row>
    <row r="861" spans="1:13" ht="15.75" x14ac:dyDescent="0.25">
      <c r="A861" s="4" t="s">
        <v>2280</v>
      </c>
      <c r="B861" s="393">
        <v>5214</v>
      </c>
      <c r="C861" s="1008">
        <v>5214</v>
      </c>
      <c r="D861" s="149"/>
      <c r="E861" s="149"/>
      <c r="F861" s="230"/>
      <c r="G861" s="2443"/>
      <c r="H861" s="532"/>
      <c r="I861" s="1530">
        <f t="shared" si="5"/>
        <v>235587</v>
      </c>
      <c r="J861" s="534"/>
      <c r="K861" s="1011">
        <f t="shared" si="6"/>
        <v>140948</v>
      </c>
      <c r="M861" s="1056"/>
    </row>
    <row r="862" spans="1:13" ht="15.75" x14ac:dyDescent="0.25">
      <c r="A862" s="198"/>
      <c r="B862" s="6"/>
      <c r="C862" s="2614"/>
      <c r="D862" s="149"/>
      <c r="E862" s="6"/>
      <c r="F862" s="149"/>
      <c r="G862" s="698"/>
      <c r="H862" s="532"/>
      <c r="I862" s="733">
        <f>C875</f>
        <v>0</v>
      </c>
      <c r="J862" s="534"/>
      <c r="K862" s="1011">
        <f t="shared" si="6"/>
        <v>0</v>
      </c>
      <c r="M862" s="1056"/>
    </row>
    <row r="863" spans="1:13" ht="15.75" x14ac:dyDescent="0.25">
      <c r="A863" s="252" t="s">
        <v>103</v>
      </c>
      <c r="B863" s="60"/>
      <c r="C863" s="2613"/>
      <c r="D863" s="169"/>
      <c r="E863" s="6"/>
      <c r="F863" s="55"/>
      <c r="G863" s="698"/>
      <c r="H863" s="532"/>
      <c r="I863" s="733">
        <f>C880</f>
        <v>0</v>
      </c>
      <c r="J863" s="534"/>
      <c r="K863" s="1011">
        <f t="shared" si="6"/>
        <v>105611</v>
      </c>
      <c r="M863" s="1056"/>
    </row>
    <row r="864" spans="1:13" ht="15.75" x14ac:dyDescent="0.25">
      <c r="A864" s="253" t="s">
        <v>95</v>
      </c>
      <c r="B864" s="691">
        <v>51378</v>
      </c>
      <c r="C864" s="2613"/>
      <c r="D864" s="149"/>
      <c r="E864" s="6"/>
      <c r="F864" s="6"/>
      <c r="G864" s="698"/>
      <c r="H864" s="532"/>
      <c r="I864" s="733">
        <f>C881</f>
        <v>0</v>
      </c>
      <c r="J864" s="534"/>
      <c r="K864" s="1011">
        <f t="shared" si="6"/>
        <v>235587</v>
      </c>
      <c r="M864" s="1056"/>
    </row>
    <row r="865" spans="1:13" ht="15.75" x14ac:dyDescent="0.25">
      <c r="A865" s="253" t="s">
        <v>93</v>
      </c>
      <c r="B865" s="691">
        <v>164463</v>
      </c>
      <c r="C865" s="1008">
        <v>164463</v>
      </c>
      <c r="D865" s="149"/>
      <c r="E865" s="60" t="s">
        <v>104</v>
      </c>
      <c r="F865" s="788"/>
      <c r="G865" s="698"/>
      <c r="H865" s="532"/>
      <c r="I865" s="1530">
        <f>C882</f>
        <v>0</v>
      </c>
      <c r="J865" s="534"/>
      <c r="K865" s="1011">
        <f>C875</f>
        <v>0</v>
      </c>
      <c r="M865" s="1056"/>
    </row>
    <row r="866" spans="1:13" ht="15.75" x14ac:dyDescent="0.25">
      <c r="A866" s="253" t="s">
        <v>92</v>
      </c>
      <c r="B866" s="691">
        <v>2054660</v>
      </c>
      <c r="C866" s="1008">
        <v>2054660</v>
      </c>
      <c r="D866" s="690"/>
      <c r="E866" s="4" t="s">
        <v>100</v>
      </c>
      <c r="F866" s="691">
        <v>10241</v>
      </c>
      <c r="G866" s="2620"/>
      <c r="H866" s="532"/>
      <c r="I866" s="1530">
        <f>G858</f>
        <v>578</v>
      </c>
      <c r="J866" s="534"/>
      <c r="K866" s="1011">
        <f>C876</f>
        <v>0</v>
      </c>
      <c r="M866" s="1056"/>
    </row>
    <row r="867" spans="1:13" ht="15.75" x14ac:dyDescent="0.25">
      <c r="A867" s="253" t="s">
        <v>105</v>
      </c>
      <c r="B867" s="393">
        <v>140948</v>
      </c>
      <c r="C867" s="1008">
        <v>140948</v>
      </c>
      <c r="D867" s="149"/>
      <c r="E867" s="6"/>
      <c r="F867" s="149"/>
      <c r="G867" s="698"/>
      <c r="H867" s="532"/>
      <c r="I867" s="1530">
        <f>G860</f>
        <v>274</v>
      </c>
      <c r="J867" s="534"/>
      <c r="K867" s="1011">
        <f>C880</f>
        <v>0</v>
      </c>
      <c r="M867" s="1056"/>
    </row>
    <row r="868" spans="1:13" ht="15.75" x14ac:dyDescent="0.25">
      <c r="A868" s="253" t="s">
        <v>859</v>
      </c>
      <c r="B868" s="2625"/>
      <c r="C868" s="1008"/>
      <c r="D868" s="149"/>
      <c r="E868" s="6"/>
      <c r="F868" s="6"/>
      <c r="G868" s="699"/>
      <c r="H868" s="532"/>
      <c r="I868" s="1530">
        <f>G870</f>
        <v>0</v>
      </c>
      <c r="J868" s="534"/>
      <c r="K868" s="1011">
        <f>C881</f>
        <v>0</v>
      </c>
      <c r="M868" s="1056"/>
    </row>
    <row r="869" spans="1:13" ht="15.75" x14ac:dyDescent="0.25">
      <c r="A869" s="253" t="s">
        <v>1208</v>
      </c>
      <c r="B869" s="2625">
        <v>105611</v>
      </c>
      <c r="C869" s="1008">
        <v>105611</v>
      </c>
      <c r="D869" s="149"/>
      <c r="E869" s="814" t="s">
        <v>98</v>
      </c>
      <c r="F869" s="794"/>
      <c r="G869" s="698"/>
      <c r="H869" s="532"/>
      <c r="I869" s="733">
        <f>G872</f>
        <v>0</v>
      </c>
      <c r="J869" s="534"/>
      <c r="K869" s="1011">
        <f>C882</f>
        <v>0</v>
      </c>
      <c r="M869" s="1056"/>
    </row>
    <row r="870" spans="1:13" ht="18.75" x14ac:dyDescent="0.3">
      <c r="A870" s="2619" t="s">
        <v>967</v>
      </c>
      <c r="B870" s="2625">
        <v>235587</v>
      </c>
      <c r="C870" s="1008">
        <v>235587</v>
      </c>
      <c r="D870" s="510"/>
      <c r="E870" s="4" t="s">
        <v>100</v>
      </c>
      <c r="F870" s="897"/>
      <c r="G870" s="1009"/>
      <c r="H870" s="718"/>
      <c r="I870" s="1530">
        <f>G879</f>
        <v>1174311</v>
      </c>
      <c r="J870" s="534"/>
      <c r="K870" s="1011">
        <f>C883</f>
        <v>0</v>
      </c>
      <c r="M870" s="1056"/>
    </row>
    <row r="871" spans="1:13" ht="15.75" x14ac:dyDescent="0.25">
      <c r="A871" s="198"/>
      <c r="B871" s="6"/>
      <c r="C871" s="149"/>
      <c r="D871" s="149"/>
      <c r="E871" s="4" t="s">
        <v>95</v>
      </c>
      <c r="F871" s="691"/>
      <c r="G871" s="1008"/>
      <c r="H871" s="532"/>
      <c r="I871" s="1531">
        <f>G880</f>
        <v>105430</v>
      </c>
      <c r="J871" s="534"/>
      <c r="K871" s="1011">
        <f>F858</f>
        <v>577</v>
      </c>
      <c r="M871" s="1056"/>
    </row>
    <row r="872" spans="1:13" ht="15.75" x14ac:dyDescent="0.25">
      <c r="A872" s="170"/>
      <c r="B872" s="170"/>
      <c r="C872" s="695"/>
      <c r="D872" s="149"/>
      <c r="E872" s="4" t="s">
        <v>612</v>
      </c>
      <c r="F872" s="691"/>
      <c r="G872" s="1008"/>
      <c r="H872" s="534"/>
      <c r="I872" s="1530">
        <f>G885</f>
        <v>23323</v>
      </c>
      <c r="J872" s="534"/>
      <c r="K872" s="1011">
        <f>F859</f>
        <v>0</v>
      </c>
      <c r="M872" s="1056"/>
    </row>
    <row r="873" spans="1:13" ht="15.75" x14ac:dyDescent="0.25">
      <c r="A873" s="149"/>
      <c r="B873" s="1936"/>
      <c r="C873" s="695"/>
      <c r="D873" s="149"/>
      <c r="E873" s="6"/>
      <c r="F873" s="149"/>
      <c r="G873" s="696"/>
      <c r="H873" s="534"/>
      <c r="I873" s="733">
        <f>G886</f>
        <v>0</v>
      </c>
      <c r="J873" s="534"/>
      <c r="K873" s="1011">
        <f>F860</f>
        <v>274</v>
      </c>
      <c r="M873" s="1056"/>
    </row>
    <row r="874" spans="1:13" ht="15.75" x14ac:dyDescent="0.25">
      <c r="A874" s="252" t="s">
        <v>106</v>
      </c>
      <c r="B874" s="60"/>
      <c r="C874" s="2620"/>
      <c r="D874" s="149"/>
      <c r="E874" s="149"/>
      <c r="F874" s="230"/>
      <c r="G874" s="696"/>
      <c r="H874" s="534"/>
      <c r="I874" s="1531"/>
      <c r="J874" s="534"/>
      <c r="K874" s="1011">
        <f>F866</f>
        <v>10241</v>
      </c>
      <c r="M874" s="1056"/>
    </row>
    <row r="875" spans="1:13" ht="15.75" x14ac:dyDescent="0.25">
      <c r="A875" s="253" t="s">
        <v>100</v>
      </c>
      <c r="B875" s="691"/>
      <c r="C875" s="1008"/>
      <c r="D875" s="149"/>
      <c r="E875" s="149"/>
      <c r="F875" s="230"/>
      <c r="G875" s="696"/>
      <c r="H875" s="532"/>
      <c r="I875" s="1531"/>
      <c r="J875" s="534"/>
      <c r="K875" s="2008">
        <f>F870</f>
        <v>0</v>
      </c>
      <c r="M875" s="822"/>
    </row>
    <row r="876" spans="1:13" ht="15.75" x14ac:dyDescent="0.25">
      <c r="A876" s="253" t="s">
        <v>95</v>
      </c>
      <c r="B876" s="691"/>
      <c r="C876" s="2620"/>
      <c r="D876" s="690"/>
      <c r="H876" s="6"/>
      <c r="I876" s="1531"/>
      <c r="J876" s="534"/>
      <c r="K876" s="2008">
        <f>F871</f>
        <v>0</v>
      </c>
      <c r="M876" s="822"/>
    </row>
    <row r="877" spans="1:13" ht="15.75" x14ac:dyDescent="0.25">
      <c r="A877" s="1" t="s">
        <v>1930</v>
      </c>
      <c r="B877" s="2623"/>
      <c r="C877" s="2620"/>
      <c r="D877" s="149"/>
      <c r="H877" s="721" t="s">
        <v>108</v>
      </c>
      <c r="I877" s="722">
        <f>SUM(I850:I876)</f>
        <v>4294388</v>
      </c>
      <c r="J877" s="534"/>
      <c r="K877" s="2008">
        <f>F879</f>
        <v>1174311</v>
      </c>
      <c r="M877" s="822"/>
    </row>
    <row r="878" spans="1:13" ht="15.75" x14ac:dyDescent="0.25">
      <c r="A878" s="198"/>
      <c r="B878" s="6"/>
      <c r="C878" s="698"/>
      <c r="D878" s="149"/>
      <c r="E878" s="784" t="s">
        <v>410</v>
      </c>
      <c r="F878" s="794"/>
      <c r="G878" s="695"/>
      <c r="H878" s="718"/>
      <c r="I878" s="718"/>
      <c r="J878" s="6"/>
      <c r="K878" s="2008">
        <f>F880</f>
        <v>105430</v>
      </c>
      <c r="M878" s="822"/>
    </row>
    <row r="879" spans="1:13" ht="15.75" x14ac:dyDescent="0.25">
      <c r="A879" s="252" t="s">
        <v>109</v>
      </c>
      <c r="B879" s="60"/>
      <c r="C879" s="2620"/>
      <c r="D879" s="883"/>
      <c r="E879" s="4" t="s">
        <v>411</v>
      </c>
      <c r="F879" s="818">
        <v>1174311</v>
      </c>
      <c r="G879" s="1008">
        <v>1174311</v>
      </c>
      <c r="H879" s="953"/>
      <c r="I879" s="532"/>
      <c r="J879" s="6"/>
      <c r="K879" s="2008">
        <f>F881</f>
        <v>21296</v>
      </c>
      <c r="M879" s="822"/>
    </row>
    <row r="880" spans="1:13" ht="18.75" x14ac:dyDescent="0.3">
      <c r="A880" s="253" t="s">
        <v>100</v>
      </c>
      <c r="B880" s="692"/>
      <c r="C880" s="1008"/>
      <c r="D880" s="149"/>
      <c r="E880" s="4" t="s">
        <v>93</v>
      </c>
      <c r="F880" s="691">
        <v>105430</v>
      </c>
      <c r="G880" s="1008">
        <v>105430</v>
      </c>
      <c r="H880" s="1709"/>
      <c r="I880" s="723"/>
      <c r="J880" s="6"/>
      <c r="K880" s="2617">
        <f>F885</f>
        <v>23323</v>
      </c>
      <c r="M880" s="822"/>
    </row>
    <row r="881" spans="1:13" ht="15.75" x14ac:dyDescent="0.25">
      <c r="A881" s="253" t="s">
        <v>93</v>
      </c>
      <c r="B881" s="393"/>
      <c r="C881" s="2620"/>
      <c r="D881" s="149"/>
      <c r="E881" s="4" t="s">
        <v>95</v>
      </c>
      <c r="F881" s="393">
        <v>21296</v>
      </c>
      <c r="G881" s="2621"/>
      <c r="H881" s="954"/>
      <c r="I881" s="2119"/>
      <c r="J881" s="6"/>
      <c r="K881" s="2617" t="str">
        <f>F886</f>
        <v>no</v>
      </c>
      <c r="M881" s="778"/>
    </row>
    <row r="882" spans="1:13" ht="18.75" x14ac:dyDescent="0.3">
      <c r="A882" s="1955" t="s">
        <v>111</v>
      </c>
      <c r="B882" s="897"/>
      <c r="C882" s="1009"/>
      <c r="D882" s="149"/>
      <c r="E882" s="4"/>
      <c r="F882" s="2626"/>
      <c r="G882" s="2622"/>
      <c r="H882" s="517"/>
      <c r="I882" s="766"/>
      <c r="J882" s="6"/>
      <c r="K882" s="2617" t="str">
        <f>F887</f>
        <v>no</v>
      </c>
      <c r="M882" s="779"/>
    </row>
    <row r="883" spans="1:13" ht="18.75" x14ac:dyDescent="0.3">
      <c r="A883" s="1955" t="s">
        <v>95</v>
      </c>
      <c r="B883" s="2624"/>
      <c r="C883" s="1941"/>
      <c r="D883" s="690"/>
      <c r="E883" s="6"/>
      <c r="F883" s="6"/>
      <c r="G883" s="694"/>
      <c r="H883" s="1709"/>
      <c r="I883" s="6"/>
      <c r="J883" s="6"/>
      <c r="K883" s="2123"/>
      <c r="M883" s="1528"/>
    </row>
    <row r="884" spans="1:13" ht="15.75" x14ac:dyDescent="0.25">
      <c r="D884" s="149"/>
      <c r="E884" s="784" t="s">
        <v>1215</v>
      </c>
      <c r="F884" s="794"/>
      <c r="G884" s="1938"/>
      <c r="H884" s="6"/>
      <c r="I884" s="6"/>
      <c r="J884" s="6"/>
      <c r="K884" s="2123"/>
      <c r="M884" s="779"/>
    </row>
    <row r="885" spans="1:13" ht="18.75" x14ac:dyDescent="0.3">
      <c r="D885" s="149"/>
      <c r="E885" s="4" t="s">
        <v>411</v>
      </c>
      <c r="F885" s="691">
        <v>23323</v>
      </c>
      <c r="G885" s="2476">
        <v>23323</v>
      </c>
      <c r="H885" s="6"/>
      <c r="I885" s="6"/>
      <c r="J885" s="6"/>
      <c r="K885" s="2006"/>
      <c r="M885" s="779"/>
    </row>
    <row r="886" spans="1:13" x14ac:dyDescent="0.25">
      <c r="D886" s="883"/>
      <c r="E886" s="4" t="s">
        <v>93</v>
      </c>
      <c r="F886" s="393" t="s">
        <v>351</v>
      </c>
      <c r="G886" s="1008"/>
      <c r="H886" s="149"/>
      <c r="I886" s="149"/>
      <c r="K886" s="2618"/>
      <c r="M886" s="199"/>
    </row>
    <row r="887" spans="1:13" ht="18.75" x14ac:dyDescent="0.3">
      <c r="D887" s="169"/>
      <c r="E887" s="4" t="s">
        <v>95</v>
      </c>
      <c r="F887" s="393" t="s">
        <v>351</v>
      </c>
      <c r="G887" s="2621"/>
      <c r="H887" s="6"/>
      <c r="I887" s="1673"/>
      <c r="J887" s="721" t="s">
        <v>108</v>
      </c>
      <c r="K887" s="840">
        <f>SUM(K850:K885)</f>
        <v>4382083</v>
      </c>
      <c r="M887" s="199"/>
    </row>
    <row r="888" spans="1:13" x14ac:dyDescent="0.25">
      <c r="A888" s="198"/>
      <c r="B888" s="6"/>
      <c r="C888" s="149"/>
      <c r="D888" s="695"/>
      <c r="H888" s="6"/>
      <c r="I888" s="846"/>
      <c r="J888" s="6"/>
      <c r="K888" s="6"/>
      <c r="L888" s="6"/>
      <c r="M888" s="199"/>
    </row>
    <row r="889" spans="1:13" ht="15.75" x14ac:dyDescent="0.25">
      <c r="A889" s="198"/>
      <c r="B889" s="6"/>
      <c r="C889" s="149"/>
      <c r="D889" s="1054"/>
      <c r="H889" s="6"/>
      <c r="I889" s="846"/>
      <c r="J889" s="6"/>
      <c r="K889" s="6"/>
      <c r="L889" s="6"/>
      <c r="M889" s="199"/>
    </row>
    <row r="890" spans="1:13" ht="18.75" x14ac:dyDescent="0.3">
      <c r="A890" s="198"/>
      <c r="B890" s="1382"/>
      <c r="C890" s="1383"/>
      <c r="D890" s="1055"/>
      <c r="E890" s="149"/>
      <c r="F890" s="1936"/>
      <c r="G890" s="1937"/>
      <c r="H890" s="6"/>
      <c r="I890" s="1893" t="s">
        <v>1863</v>
      </c>
      <c r="J890" s="1827" t="s">
        <v>1862</v>
      </c>
      <c r="K890" s="2157"/>
      <c r="L890" s="725"/>
      <c r="M890" s="199"/>
    </row>
    <row r="891" spans="1:13" ht="18.75" x14ac:dyDescent="0.3">
      <c r="A891" s="198"/>
      <c r="B891" s="1384"/>
      <c r="C891" s="1385"/>
      <c r="D891" s="816"/>
      <c r="E891" s="510"/>
      <c r="F891" s="510"/>
      <c r="G891" s="6"/>
      <c r="H891" s="1367">
        <v>46071</v>
      </c>
      <c r="I891" s="1949">
        <f>K877+K878+K873+K871+K880</f>
        <v>1303915</v>
      </c>
      <c r="J891" s="1950">
        <f>1174311+105430+274+577+23323</f>
        <v>1303915</v>
      </c>
      <c r="K891" s="883">
        <f>1174311+105430+274+577+23323</f>
        <v>1303915</v>
      </c>
      <c r="L891" s="768"/>
      <c r="M891" s="199"/>
    </row>
    <row r="892" spans="1:13" ht="19.5" thickBot="1" x14ac:dyDescent="0.35">
      <c r="A892" s="198"/>
      <c r="B892" s="1382"/>
      <c r="C892" s="1383"/>
      <c r="D892" s="777"/>
      <c r="E892" s="149"/>
      <c r="F892" s="149"/>
      <c r="G892" s="6"/>
      <c r="H892" s="1367">
        <v>46072</v>
      </c>
      <c r="I892" s="1949">
        <f>K860+K859+K864+K853+K857+K850+K855+K851+K854+K863+K861</f>
        <v>2990472</v>
      </c>
      <c r="J892" s="1950">
        <f>2054660+164463+235587+7867+5214+128081+11363+11773+124905+140948+105611</f>
        <v>2990472</v>
      </c>
      <c r="K892" s="883">
        <f>140948+124905+105611+128081+235587+164463+2054660</f>
        <v>2954255</v>
      </c>
      <c r="L892" s="883"/>
      <c r="M892" s="1947"/>
    </row>
    <row r="893" spans="1:13" ht="15.75" x14ac:dyDescent="0.25">
      <c r="A893" s="2109" t="s">
        <v>2308</v>
      </c>
      <c r="B893" s="2110"/>
      <c r="C893" s="2673"/>
      <c r="D893" s="67"/>
      <c r="E893" s="149"/>
      <c r="F893" s="149"/>
      <c r="G893" s="6"/>
      <c r="H893" s="1367">
        <v>46077</v>
      </c>
      <c r="I893" s="1949">
        <f>K879+K858+K856+K852+K874</f>
        <v>87696</v>
      </c>
      <c r="J893" s="1952">
        <f>21296+51378+4538+243+10241</f>
        <v>87696</v>
      </c>
      <c r="K893" s="883">
        <f>21296+51378+4538+243+10241</f>
        <v>87696</v>
      </c>
      <c r="L893" s="766"/>
      <c r="M893" s="199"/>
    </row>
    <row r="894" spans="1:13" ht="15.75" x14ac:dyDescent="0.25">
      <c r="A894" s="2113" t="s">
        <v>2309</v>
      </c>
      <c r="B894" s="538"/>
      <c r="C894" s="1982"/>
      <c r="D894" s="6"/>
      <c r="E894" s="6"/>
      <c r="F894" s="6"/>
      <c r="G894" s="6"/>
      <c r="H894" s="1367">
        <v>46077</v>
      </c>
      <c r="I894" s="1949">
        <f>I877</f>
        <v>4294388</v>
      </c>
      <c r="J894" s="1950">
        <f>1174311+105430+274+578+164463+2054660+235587+7867+5214+128081+11363+11773+124905+105611+140948+23323</f>
        <v>4294388</v>
      </c>
      <c r="K894" s="883">
        <f>2054660+164463+235587+128081+105611+124905+140948+1174311+105430</f>
        <v>4233996</v>
      </c>
      <c r="L894" s="768"/>
      <c r="M894" s="199"/>
    </row>
    <row r="895" spans="1:13" ht="15.75" x14ac:dyDescent="0.25">
      <c r="A895" s="2113" t="s">
        <v>2310</v>
      </c>
      <c r="B895" s="538"/>
      <c r="C895" s="1982"/>
      <c r="H895" s="1951"/>
      <c r="I895" s="1949"/>
      <c r="J895" s="1952"/>
      <c r="K895" s="883"/>
    </row>
    <row r="896" spans="1:13" ht="15.75" x14ac:dyDescent="0.25">
      <c r="A896" s="2113" t="s">
        <v>2315</v>
      </c>
      <c r="B896" s="538"/>
      <c r="C896" s="1982"/>
    </row>
    <row r="897" spans="1:3" ht="15.75" x14ac:dyDescent="0.25">
      <c r="A897" s="2113" t="s">
        <v>2314</v>
      </c>
      <c r="B897" s="538"/>
      <c r="C897" s="1982"/>
    </row>
    <row r="898" spans="1:3" ht="15.75" x14ac:dyDescent="0.25">
      <c r="A898" s="2113" t="s">
        <v>2313</v>
      </c>
      <c r="B898" s="538"/>
      <c r="C898" s="1982"/>
    </row>
    <row r="899" spans="1:3" ht="15.75" x14ac:dyDescent="0.25">
      <c r="A899" s="2113" t="s">
        <v>2312</v>
      </c>
      <c r="B899" s="538"/>
      <c r="C899" s="1982"/>
    </row>
    <row r="900" spans="1:3" ht="16.5" thickBot="1" x14ac:dyDescent="0.3">
      <c r="A900" s="2114" t="s">
        <v>2311</v>
      </c>
      <c r="B900" s="2115"/>
      <c r="C900" s="1990"/>
    </row>
  </sheetData>
  <mergeCells count="1">
    <mergeCell ref="J1:K1"/>
  </mergeCells>
  <pageMargins left="0.7" right="0.7" top="0.75" bottom="0.75" header="0.3" footer="0.3"/>
  <pageSetup paperSize="9" scale="1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59999389629810485"/>
  </sheetPr>
  <dimension ref="A1:H146"/>
  <sheetViews>
    <sheetView topLeftCell="A136" zoomScale="80" zoomScaleNormal="80" workbookViewId="0">
      <selection activeCell="A151" sqref="A151"/>
    </sheetView>
  </sheetViews>
  <sheetFormatPr baseColWidth="10" defaultRowHeight="15" x14ac:dyDescent="0.25"/>
  <cols>
    <col min="5" max="5" width="19.42578125" bestFit="1" customWidth="1"/>
  </cols>
  <sheetData>
    <row r="1" spans="1:5" ht="46.5" x14ac:dyDescent="0.7">
      <c r="B1" s="82" t="s">
        <v>114</v>
      </c>
    </row>
    <row r="2" spans="1:5" x14ac:dyDescent="0.25">
      <c r="C2" s="83" t="s">
        <v>115</v>
      </c>
    </row>
    <row r="3" spans="1:5" ht="18.75" x14ac:dyDescent="0.3">
      <c r="A3" s="84" t="s">
        <v>116</v>
      </c>
      <c r="B3" s="84" t="s">
        <v>80</v>
      </c>
      <c r="C3" s="84" t="s">
        <v>76</v>
      </c>
      <c r="D3" s="84" t="s">
        <v>85</v>
      </c>
    </row>
    <row r="4" spans="1:5" x14ac:dyDescent="0.25">
      <c r="A4" s="85">
        <v>30182</v>
      </c>
      <c r="B4" s="85">
        <v>326</v>
      </c>
      <c r="C4" s="85">
        <v>4651</v>
      </c>
      <c r="D4" s="86">
        <f>SUM(A4:C4)</f>
        <v>35159</v>
      </c>
    </row>
    <row r="6" spans="1:5" x14ac:dyDescent="0.25">
      <c r="C6" s="83" t="s">
        <v>117</v>
      </c>
    </row>
    <row r="7" spans="1:5" ht="18.75" x14ac:dyDescent="0.3">
      <c r="A7" s="84" t="s">
        <v>116</v>
      </c>
      <c r="B7" s="84" t="s">
        <v>76</v>
      </c>
      <c r="C7" s="84" t="s">
        <v>85</v>
      </c>
    </row>
    <row r="8" spans="1:5" x14ac:dyDescent="0.25">
      <c r="A8" s="85">
        <v>29351</v>
      </c>
      <c r="B8" s="85">
        <v>4625</v>
      </c>
      <c r="C8" s="86">
        <f>SUM(A8,B8)</f>
        <v>33976</v>
      </c>
      <c r="E8" s="57"/>
    </row>
    <row r="11" spans="1:5" x14ac:dyDescent="0.25">
      <c r="C11" s="83" t="s">
        <v>118</v>
      </c>
    </row>
    <row r="12" spans="1:5" ht="18.75" x14ac:dyDescent="0.3">
      <c r="A12" s="84" t="s">
        <v>116</v>
      </c>
      <c r="B12" s="84" t="s">
        <v>80</v>
      </c>
      <c r="C12" s="84" t="s">
        <v>76</v>
      </c>
      <c r="D12" s="84" t="s">
        <v>85</v>
      </c>
    </row>
    <row r="13" spans="1:5" x14ac:dyDescent="0.25">
      <c r="A13" s="85">
        <v>44171</v>
      </c>
      <c r="B13" s="85">
        <v>1651</v>
      </c>
      <c r="C13" s="85">
        <v>7043</v>
      </c>
      <c r="D13" s="86">
        <f>SUM(A13:C13)</f>
        <v>52865</v>
      </c>
    </row>
    <row r="15" spans="1:5" x14ac:dyDescent="0.25">
      <c r="C15" s="83" t="s">
        <v>119</v>
      </c>
    </row>
    <row r="16" spans="1:5" ht="18.75" x14ac:dyDescent="0.3">
      <c r="A16" s="84" t="s">
        <v>116</v>
      </c>
      <c r="B16" s="84" t="s">
        <v>76</v>
      </c>
      <c r="C16" s="84" t="s">
        <v>85</v>
      </c>
    </row>
    <row r="17" spans="1:4" x14ac:dyDescent="0.25">
      <c r="A17" s="85">
        <v>30205</v>
      </c>
      <c r="B17" s="85">
        <v>4686</v>
      </c>
      <c r="C17" s="86">
        <f>SUM(A17:B17)</f>
        <v>34891</v>
      </c>
    </row>
    <row r="20" spans="1:4" x14ac:dyDescent="0.25">
      <c r="C20" s="83" t="s">
        <v>120</v>
      </c>
    </row>
    <row r="21" spans="1:4" ht="18.75" x14ac:dyDescent="0.3">
      <c r="A21" s="84" t="s">
        <v>116</v>
      </c>
      <c r="B21" s="84" t="s">
        <v>76</v>
      </c>
      <c r="C21" s="84" t="s">
        <v>85</v>
      </c>
    </row>
    <row r="22" spans="1:4" x14ac:dyDescent="0.25">
      <c r="A22" s="85">
        <v>32612</v>
      </c>
      <c r="B22" s="85">
        <v>4723</v>
      </c>
      <c r="C22" s="86">
        <f>SUM(A22:B22)</f>
        <v>37335</v>
      </c>
    </row>
    <row r="25" spans="1:4" x14ac:dyDescent="0.25">
      <c r="C25" s="83" t="s">
        <v>75</v>
      </c>
    </row>
    <row r="26" spans="1:4" ht="18.75" x14ac:dyDescent="0.3">
      <c r="A26" s="84" t="s">
        <v>116</v>
      </c>
      <c r="B26" s="84" t="s">
        <v>76</v>
      </c>
      <c r="C26" s="84" t="s">
        <v>85</v>
      </c>
      <c r="D26" s="87"/>
    </row>
    <row r="27" spans="1:4" x14ac:dyDescent="0.25">
      <c r="A27" s="85">
        <v>34314</v>
      </c>
      <c r="B27" s="85">
        <v>4871</v>
      </c>
      <c r="C27" s="86">
        <f>SUM(A27:B27)</f>
        <v>39185</v>
      </c>
      <c r="D27" t="s">
        <v>324</v>
      </c>
    </row>
    <row r="33" spans="1:8" x14ac:dyDescent="0.25">
      <c r="A33" s="141" t="s">
        <v>161</v>
      </c>
      <c r="B33" s="142"/>
      <c r="C33" s="142"/>
      <c r="D33" s="142"/>
      <c r="E33" s="142"/>
      <c r="F33" s="142"/>
      <c r="G33" s="142"/>
      <c r="H33" s="143"/>
    </row>
    <row r="34" spans="1:8" x14ac:dyDescent="0.25">
      <c r="A34" s="144" t="s">
        <v>121</v>
      </c>
      <c r="B34" s="145"/>
      <c r="C34" s="145"/>
      <c r="D34" s="145"/>
      <c r="E34" s="145"/>
      <c r="F34" s="145"/>
      <c r="G34" s="145"/>
      <c r="H34" s="146"/>
    </row>
    <row r="39" spans="1:8" ht="21" x14ac:dyDescent="0.35">
      <c r="A39" s="330">
        <v>2025</v>
      </c>
    </row>
    <row r="40" spans="1:8" x14ac:dyDescent="0.25">
      <c r="A40" s="53">
        <v>45664</v>
      </c>
      <c r="B40" s="53">
        <v>45664</v>
      </c>
      <c r="C40" s="83" t="s">
        <v>486</v>
      </c>
    </row>
    <row r="41" spans="1:8" ht="18.75" x14ac:dyDescent="0.3">
      <c r="A41" s="84" t="s">
        <v>116</v>
      </c>
      <c r="B41" s="84" t="s">
        <v>76</v>
      </c>
      <c r="C41" s="84" t="s">
        <v>85</v>
      </c>
    </row>
    <row r="42" spans="1:8" x14ac:dyDescent="0.25">
      <c r="A42" s="85">
        <v>36407</v>
      </c>
      <c r="B42" s="85">
        <v>4697</v>
      </c>
      <c r="C42" s="86">
        <f>SUM(A42:B42)</f>
        <v>41104</v>
      </c>
    </row>
    <row r="46" spans="1:8" ht="21" x14ac:dyDescent="0.35">
      <c r="A46" s="330">
        <v>2025</v>
      </c>
    </row>
    <row r="47" spans="1:8" x14ac:dyDescent="0.25">
      <c r="A47" s="53">
        <v>45693</v>
      </c>
      <c r="B47" s="53">
        <v>45693</v>
      </c>
      <c r="C47" s="83" t="s">
        <v>509</v>
      </c>
    </row>
    <row r="48" spans="1:8" ht="18.75" x14ac:dyDescent="0.3">
      <c r="A48" s="84" t="s">
        <v>116</v>
      </c>
      <c r="B48" s="84" t="s">
        <v>76</v>
      </c>
      <c r="C48" s="84" t="s">
        <v>85</v>
      </c>
    </row>
    <row r="49" spans="1:3" x14ac:dyDescent="0.25">
      <c r="A49" s="85">
        <v>35294</v>
      </c>
      <c r="B49" s="85">
        <v>4708</v>
      </c>
      <c r="C49" s="86">
        <f>SUM(A49:B49)</f>
        <v>40002</v>
      </c>
    </row>
    <row r="53" spans="1:3" ht="21" x14ac:dyDescent="0.35">
      <c r="A53" s="330">
        <v>2025</v>
      </c>
    </row>
    <row r="54" spans="1:3" x14ac:dyDescent="0.25">
      <c r="A54" s="53">
        <v>45723</v>
      </c>
      <c r="B54" s="53">
        <v>45723</v>
      </c>
      <c r="C54" s="83" t="s">
        <v>510</v>
      </c>
    </row>
    <row r="55" spans="1:3" ht="18.75" x14ac:dyDescent="0.3">
      <c r="A55" s="84" t="s">
        <v>116</v>
      </c>
      <c r="B55" s="84" t="s">
        <v>76</v>
      </c>
      <c r="C55" s="84" t="s">
        <v>85</v>
      </c>
    </row>
    <row r="56" spans="1:3" x14ac:dyDescent="0.25">
      <c r="A56" s="85">
        <v>35695</v>
      </c>
      <c r="B56" s="85">
        <v>4708</v>
      </c>
      <c r="C56" s="86">
        <f>SUM(A56:B56)</f>
        <v>40403</v>
      </c>
    </row>
    <row r="59" spans="1:3" ht="21" x14ac:dyDescent="0.35">
      <c r="A59" s="330">
        <v>2025</v>
      </c>
    </row>
    <row r="60" spans="1:3" x14ac:dyDescent="0.25">
      <c r="A60" s="53">
        <v>45752</v>
      </c>
      <c r="B60" s="53">
        <v>45752</v>
      </c>
      <c r="C60" s="83" t="s">
        <v>511</v>
      </c>
    </row>
    <row r="61" spans="1:3" ht="18.75" x14ac:dyDescent="0.3">
      <c r="A61" s="84" t="s">
        <v>116</v>
      </c>
      <c r="B61" s="84" t="s">
        <v>76</v>
      </c>
      <c r="C61" s="84" t="s">
        <v>85</v>
      </c>
    </row>
    <row r="62" spans="1:3" x14ac:dyDescent="0.25">
      <c r="A62" s="85">
        <v>35695</v>
      </c>
      <c r="B62" s="85">
        <v>5181</v>
      </c>
      <c r="C62" s="86">
        <f>SUM(A62:B62)</f>
        <v>40876</v>
      </c>
    </row>
    <row r="65" spans="1:3" ht="21" x14ac:dyDescent="0.35">
      <c r="A65" s="330">
        <v>2025</v>
      </c>
    </row>
    <row r="66" spans="1:3" x14ac:dyDescent="0.25">
      <c r="A66" s="53">
        <v>45782</v>
      </c>
      <c r="B66" s="53">
        <v>45782</v>
      </c>
      <c r="C66" s="83" t="s">
        <v>115</v>
      </c>
    </row>
    <row r="67" spans="1:3" ht="18.75" x14ac:dyDescent="0.3">
      <c r="A67" s="84" t="s">
        <v>116</v>
      </c>
      <c r="B67" s="84" t="s">
        <v>76</v>
      </c>
      <c r="C67" s="84" t="s">
        <v>85</v>
      </c>
    </row>
    <row r="68" spans="1:3" x14ac:dyDescent="0.25">
      <c r="A68" s="85">
        <v>39103</v>
      </c>
      <c r="B68" s="85">
        <v>5205</v>
      </c>
      <c r="C68" s="86">
        <f>SUM(A68:B68)</f>
        <v>44308</v>
      </c>
    </row>
    <row r="71" spans="1:3" ht="21" x14ac:dyDescent="0.35">
      <c r="A71" s="330">
        <v>2025</v>
      </c>
    </row>
    <row r="72" spans="1:3" x14ac:dyDescent="0.25">
      <c r="A72" s="53">
        <v>45813</v>
      </c>
      <c r="B72" s="53">
        <v>45813</v>
      </c>
      <c r="C72" s="83" t="s">
        <v>117</v>
      </c>
    </row>
    <row r="73" spans="1:3" ht="18.75" x14ac:dyDescent="0.3">
      <c r="A73" s="84" t="s">
        <v>116</v>
      </c>
      <c r="B73" s="84" t="s">
        <v>76</v>
      </c>
      <c r="C73" s="84" t="s">
        <v>85</v>
      </c>
    </row>
    <row r="74" spans="1:3" x14ac:dyDescent="0.25">
      <c r="A74" s="85">
        <v>25480</v>
      </c>
      <c r="B74" s="85">
        <v>5212</v>
      </c>
      <c r="C74" s="86">
        <f>SUM(A74:B74)</f>
        <v>30692</v>
      </c>
    </row>
    <row r="77" spans="1:3" ht="21" x14ac:dyDescent="0.35">
      <c r="A77" s="330">
        <v>2025</v>
      </c>
    </row>
    <row r="78" spans="1:3" x14ac:dyDescent="0.25">
      <c r="A78" s="53">
        <v>45845</v>
      </c>
      <c r="B78" s="53">
        <v>45845</v>
      </c>
      <c r="C78" s="83" t="s">
        <v>118</v>
      </c>
    </row>
    <row r="79" spans="1:3" ht="18.75" x14ac:dyDescent="0.3">
      <c r="A79" s="84" t="s">
        <v>116</v>
      </c>
      <c r="B79" s="84" t="s">
        <v>76</v>
      </c>
      <c r="C79" s="84" t="s">
        <v>85</v>
      </c>
    </row>
    <row r="80" spans="1:3" x14ac:dyDescent="0.25">
      <c r="A80" s="85">
        <v>25480</v>
      </c>
      <c r="B80" s="85">
        <v>5161</v>
      </c>
      <c r="C80" s="86">
        <f>SUM(A80:B80)</f>
        <v>30641</v>
      </c>
    </row>
    <row r="83" spans="1:5" ht="21" x14ac:dyDescent="0.35">
      <c r="A83" s="330">
        <v>2025</v>
      </c>
    </row>
    <row r="84" spans="1:5" x14ac:dyDescent="0.25">
      <c r="A84" s="53">
        <v>45874</v>
      </c>
      <c r="B84" s="53">
        <v>45874</v>
      </c>
      <c r="C84" s="53">
        <v>45874</v>
      </c>
      <c r="D84" s="83" t="s">
        <v>119</v>
      </c>
    </row>
    <row r="85" spans="1:5" ht="18.75" x14ac:dyDescent="0.3">
      <c r="A85" s="84" t="s">
        <v>116</v>
      </c>
      <c r="B85" s="84" t="s">
        <v>76</v>
      </c>
      <c r="C85" s="84" t="s">
        <v>84</v>
      </c>
      <c r="D85" s="84" t="s">
        <v>85</v>
      </c>
      <c r="E85" s="1398"/>
    </row>
    <row r="86" spans="1:5" x14ac:dyDescent="0.25">
      <c r="A86" s="85">
        <v>35291</v>
      </c>
      <c r="B86" s="85">
        <v>0</v>
      </c>
      <c r="C86" s="85">
        <v>333</v>
      </c>
      <c r="D86" s="86">
        <f>SUM(A86:C86)</f>
        <v>35624</v>
      </c>
    </row>
    <row r="135" spans="1:5" ht="21" x14ac:dyDescent="0.35">
      <c r="A135" s="330">
        <v>2025</v>
      </c>
    </row>
    <row r="136" spans="1:5" x14ac:dyDescent="0.25">
      <c r="A136" s="53">
        <v>45905</v>
      </c>
      <c r="B136" s="53">
        <v>45905</v>
      </c>
      <c r="C136" s="53">
        <v>45905</v>
      </c>
      <c r="D136" s="83" t="s">
        <v>119</v>
      </c>
    </row>
    <row r="137" spans="1:5" ht="18.75" x14ac:dyDescent="0.3">
      <c r="A137" s="84" t="s">
        <v>116</v>
      </c>
      <c r="B137" s="84" t="s">
        <v>76</v>
      </c>
      <c r="C137" s="84" t="s">
        <v>84</v>
      </c>
      <c r="D137" s="84" t="s">
        <v>85</v>
      </c>
      <c r="E137" s="1398"/>
    </row>
    <row r="138" spans="1:5" x14ac:dyDescent="0.25">
      <c r="A138" s="85">
        <v>35291</v>
      </c>
      <c r="B138" s="85">
        <v>0</v>
      </c>
      <c r="C138" s="85">
        <v>333</v>
      </c>
      <c r="D138" s="86">
        <f>SUM(A138:C138)</f>
        <v>35624</v>
      </c>
    </row>
    <row r="143" spans="1:5" ht="21" x14ac:dyDescent="0.35">
      <c r="A143" s="330">
        <v>2025</v>
      </c>
    </row>
    <row r="144" spans="1:5" x14ac:dyDescent="0.25">
      <c r="A144" s="53">
        <v>45936</v>
      </c>
      <c r="B144" s="53">
        <v>45936</v>
      </c>
      <c r="C144" s="53">
        <v>45936</v>
      </c>
      <c r="D144" s="83" t="s">
        <v>120</v>
      </c>
    </row>
    <row r="145" spans="1:5" ht="18.75" x14ac:dyDescent="0.3">
      <c r="A145" s="84" t="s">
        <v>116</v>
      </c>
      <c r="B145" s="84" t="s">
        <v>76</v>
      </c>
      <c r="C145" s="84" t="s">
        <v>84</v>
      </c>
      <c r="D145" s="84" t="s">
        <v>85</v>
      </c>
      <c r="E145" s="1398" t="s">
        <v>1705</v>
      </c>
    </row>
    <row r="146" spans="1:5" x14ac:dyDescent="0.25">
      <c r="A146" s="85" t="s">
        <v>1704</v>
      </c>
      <c r="B146" s="85">
        <v>4793</v>
      </c>
      <c r="C146" s="85"/>
      <c r="D146" s="86">
        <f>SUM(A146:C146)</f>
        <v>4793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35E1"/>
  </sheetPr>
  <dimension ref="A1:P87"/>
  <sheetViews>
    <sheetView topLeftCell="A66" workbookViewId="0">
      <selection activeCell="A72" sqref="A72:G87"/>
    </sheetView>
  </sheetViews>
  <sheetFormatPr baseColWidth="10" defaultRowHeight="15" x14ac:dyDescent="0.25"/>
  <cols>
    <col min="1" max="1" width="38.28515625" bestFit="1" customWidth="1"/>
    <col min="3" max="3" width="19.7109375" customWidth="1"/>
    <col min="4" max="4" width="21.140625" bestFit="1" customWidth="1"/>
    <col min="5" max="5" width="17.42578125" bestFit="1" customWidth="1"/>
    <col min="6" max="6" width="17.140625" bestFit="1" customWidth="1"/>
    <col min="7" max="7" width="17.42578125" bestFit="1" customWidth="1"/>
    <col min="8" max="8" width="15.7109375" customWidth="1"/>
    <col min="9" max="9" width="11.42578125" customWidth="1"/>
    <col min="10" max="10" width="19.140625" bestFit="1" customWidth="1"/>
    <col min="11" max="11" width="17.140625" customWidth="1"/>
    <col min="12" max="12" width="14.7109375" bestFit="1" customWidth="1"/>
    <col min="13" max="13" width="21.140625" bestFit="1" customWidth="1"/>
  </cols>
  <sheetData>
    <row r="1" spans="1:16" ht="16.5" thickBot="1" x14ac:dyDescent="0.3">
      <c r="A1" s="558"/>
      <c r="B1" s="559"/>
      <c r="D1" s="559"/>
      <c r="E1" s="559"/>
      <c r="F1" s="559"/>
      <c r="G1" s="560"/>
    </row>
    <row r="2" spans="1:16" ht="23.25" x14ac:dyDescent="0.35">
      <c r="A2" s="907"/>
      <c r="B2" s="908"/>
      <c r="C2" s="563" t="s">
        <v>164</v>
      </c>
      <c r="D2" s="908"/>
      <c r="E2" s="908"/>
      <c r="F2" s="908"/>
      <c r="G2" s="909"/>
    </row>
    <row r="3" spans="1:16" ht="15.75" x14ac:dyDescent="0.25">
      <c r="A3" s="561" t="s">
        <v>126</v>
      </c>
      <c r="B3" s="420" t="s">
        <v>22</v>
      </c>
      <c r="C3" s="420" t="s">
        <v>123</v>
      </c>
      <c r="D3" s="420" t="s">
        <v>165</v>
      </c>
      <c r="E3" s="420" t="s">
        <v>515</v>
      </c>
      <c r="F3" s="420" t="s">
        <v>166</v>
      </c>
      <c r="G3" s="562" t="s">
        <v>3</v>
      </c>
      <c r="H3" s="421"/>
      <c r="I3" s="421"/>
    </row>
    <row r="4" spans="1:16" ht="15.75" x14ac:dyDescent="0.25">
      <c r="A4" s="932" t="s">
        <v>167</v>
      </c>
      <c r="B4" s="422">
        <v>3279</v>
      </c>
      <c r="C4" s="422">
        <v>1510368</v>
      </c>
      <c r="D4" s="439">
        <v>7300</v>
      </c>
      <c r="E4" s="439">
        <v>7300</v>
      </c>
      <c r="F4" s="439">
        <v>7300</v>
      </c>
      <c r="G4" s="910">
        <v>45807</v>
      </c>
      <c r="I4" s="421"/>
    </row>
    <row r="5" spans="1:16" ht="15.75" x14ac:dyDescent="0.25">
      <c r="A5" s="932" t="s">
        <v>168</v>
      </c>
      <c r="B5" s="422">
        <v>16847</v>
      </c>
      <c r="C5" s="422">
        <v>7008913</v>
      </c>
      <c r="D5" s="439">
        <v>765</v>
      </c>
      <c r="E5" s="439">
        <v>765</v>
      </c>
      <c r="F5" s="439">
        <v>765</v>
      </c>
      <c r="G5" s="910">
        <v>45807</v>
      </c>
      <c r="I5" s="421"/>
    </row>
    <row r="6" spans="1:16" ht="15.75" x14ac:dyDescent="0.25">
      <c r="A6" s="932" t="s">
        <v>169</v>
      </c>
      <c r="B6" s="422">
        <v>11610</v>
      </c>
      <c r="C6" s="422">
        <v>292293</v>
      </c>
      <c r="D6" s="439">
        <v>649</v>
      </c>
      <c r="E6" s="439">
        <v>649</v>
      </c>
      <c r="F6" s="439">
        <v>649</v>
      </c>
      <c r="G6" s="910">
        <v>45807</v>
      </c>
      <c r="I6" s="421"/>
    </row>
    <row r="7" spans="1:16" ht="16.5" thickBot="1" x14ac:dyDescent="0.3">
      <c r="A7" s="933" t="s">
        <v>169</v>
      </c>
      <c r="B7" s="904">
        <v>11611</v>
      </c>
      <c r="C7" s="904">
        <v>292308</v>
      </c>
      <c r="D7" s="911">
        <v>456</v>
      </c>
      <c r="E7" s="911">
        <v>456</v>
      </c>
      <c r="F7" s="911">
        <v>456</v>
      </c>
      <c r="G7" s="912">
        <v>45807</v>
      </c>
      <c r="I7" s="421"/>
    </row>
    <row r="8" spans="1:16" ht="16.5" thickBot="1" x14ac:dyDescent="0.3">
      <c r="A8" s="934" t="s">
        <v>517</v>
      </c>
      <c r="B8" s="906">
        <v>3420</v>
      </c>
      <c r="C8" s="906">
        <v>88020</v>
      </c>
      <c r="D8" s="913">
        <v>0</v>
      </c>
      <c r="E8" s="913"/>
      <c r="F8" s="913"/>
      <c r="G8" s="914"/>
      <c r="I8" s="423"/>
    </row>
    <row r="9" spans="1:16" ht="16.5" thickBot="1" x14ac:dyDescent="0.3">
      <c r="A9" s="935" t="s">
        <v>170</v>
      </c>
      <c r="B9" s="905">
        <v>30310</v>
      </c>
      <c r="C9" s="905">
        <v>311565</v>
      </c>
      <c r="D9" s="915">
        <v>6732</v>
      </c>
      <c r="E9" s="916">
        <v>6732</v>
      </c>
      <c r="F9" s="916">
        <v>6732</v>
      </c>
      <c r="G9" s="917">
        <v>45807</v>
      </c>
      <c r="I9" s="421"/>
    </row>
    <row r="10" spans="1:16" ht="16.5" thickBot="1" x14ac:dyDescent="0.3">
      <c r="A10" s="934" t="s">
        <v>518</v>
      </c>
      <c r="B10" s="906">
        <v>32180</v>
      </c>
      <c r="C10" s="906">
        <v>309855</v>
      </c>
      <c r="D10" s="913">
        <v>0</v>
      </c>
      <c r="E10" s="906"/>
      <c r="F10" s="906"/>
      <c r="G10" s="914"/>
      <c r="H10" s="421"/>
      <c r="I10" s="421"/>
      <c r="N10" s="168"/>
      <c r="O10" s="168"/>
      <c r="P10" s="168"/>
    </row>
    <row r="11" spans="1:16" ht="16.5" thickBot="1" x14ac:dyDescent="0.3">
      <c r="A11" s="934" t="s">
        <v>655</v>
      </c>
      <c r="B11" s="906">
        <v>11717</v>
      </c>
      <c r="C11" s="906"/>
      <c r="D11" s="913"/>
      <c r="E11" s="918"/>
      <c r="F11" s="918"/>
      <c r="G11" s="914">
        <v>45807</v>
      </c>
      <c r="I11" s="421"/>
    </row>
    <row r="12" spans="1:16" ht="15.75" x14ac:dyDescent="0.25">
      <c r="A12" s="936" t="s">
        <v>1007</v>
      </c>
      <c r="B12" s="429">
        <v>1923</v>
      </c>
      <c r="C12" s="429"/>
      <c r="D12" s="919"/>
      <c r="E12" s="919"/>
      <c r="F12" s="919"/>
      <c r="G12" s="920">
        <v>45807</v>
      </c>
      <c r="I12" s="421"/>
    </row>
    <row r="13" spans="1:16" ht="15.75" x14ac:dyDescent="0.25">
      <c r="A13" s="921"/>
      <c r="B13" s="922"/>
      <c r="C13" s="923" t="s">
        <v>516</v>
      </c>
      <c r="D13" s="924">
        <f>SUM(D4:D12)</f>
        <v>15902</v>
      </c>
      <c r="E13" s="924">
        <f>SUM(E4:E12)</f>
        <v>15902</v>
      </c>
      <c r="F13" s="924">
        <f>SUM(F4:F12)</f>
        <v>15902</v>
      </c>
      <c r="G13" s="925"/>
      <c r="H13" s="421"/>
      <c r="I13" s="421"/>
    </row>
    <row r="14" spans="1:16" ht="16.5" thickBot="1" x14ac:dyDescent="0.3">
      <c r="A14" s="926"/>
      <c r="B14" s="927"/>
      <c r="C14" s="928" t="s">
        <v>471</v>
      </c>
      <c r="D14" s="929">
        <f>SUM(D13+E13+F13)</f>
        <v>47706</v>
      </c>
      <c r="E14" s="930"/>
      <c r="F14" s="930"/>
      <c r="G14" s="931"/>
      <c r="H14" s="421"/>
      <c r="I14" s="421"/>
    </row>
    <row r="15" spans="1:16" x14ac:dyDescent="0.25">
      <c r="A15" s="421"/>
      <c r="B15" s="421"/>
      <c r="G15" s="421"/>
      <c r="H15" s="421"/>
      <c r="I15" s="421"/>
    </row>
    <row r="21" spans="1:10" s="149" customFormat="1" x14ac:dyDescent="0.25">
      <c r="J21" s="170"/>
    </row>
    <row r="22" spans="1:10" s="149" customFormat="1" ht="15.75" thickBot="1" x14ac:dyDescent="0.3">
      <c r="E22" s="170"/>
      <c r="F22" s="170"/>
      <c r="G22" s="170"/>
      <c r="H22" s="170"/>
      <c r="I22" s="170"/>
    </row>
    <row r="23" spans="1:10" s="149" customFormat="1" ht="24" thickBot="1" x14ac:dyDescent="0.4">
      <c r="A23" s="554"/>
      <c r="B23" s="427" t="s">
        <v>164</v>
      </c>
      <c r="C23" s="555"/>
      <c r="D23" s="556"/>
    </row>
    <row r="24" spans="1:10" ht="16.5" thickBot="1" x14ac:dyDescent="0.3">
      <c r="A24" s="431" t="s">
        <v>126</v>
      </c>
      <c r="B24" s="432" t="s">
        <v>22</v>
      </c>
      <c r="C24" s="432" t="s">
        <v>165</v>
      </c>
      <c r="D24" s="433" t="s">
        <v>519</v>
      </c>
    </row>
    <row r="25" spans="1:10" ht="15.75" x14ac:dyDescent="0.25">
      <c r="A25" s="428" t="s">
        <v>167</v>
      </c>
      <c r="B25" s="429">
        <v>3279</v>
      </c>
      <c r="C25" s="438">
        <v>7300</v>
      </c>
      <c r="D25" s="430">
        <f>D4*3</f>
        <v>21900</v>
      </c>
    </row>
    <row r="26" spans="1:10" ht="15.75" x14ac:dyDescent="0.25">
      <c r="A26" s="424" t="s">
        <v>168</v>
      </c>
      <c r="B26" s="422">
        <v>16847</v>
      </c>
      <c r="C26" s="439">
        <v>765</v>
      </c>
      <c r="D26" s="425">
        <f>D5*3</f>
        <v>2295</v>
      </c>
    </row>
    <row r="27" spans="1:10" ht="15.75" x14ac:dyDescent="0.25">
      <c r="A27" s="424" t="s">
        <v>169</v>
      </c>
      <c r="B27" s="422">
        <v>11610</v>
      </c>
      <c r="C27" s="439">
        <v>649</v>
      </c>
      <c r="D27" s="426">
        <f>D6*3</f>
        <v>1947</v>
      </c>
    </row>
    <row r="28" spans="1:10" ht="15.75" x14ac:dyDescent="0.25">
      <c r="A28" s="424" t="s">
        <v>169</v>
      </c>
      <c r="B28" s="422">
        <v>11611</v>
      </c>
      <c r="C28" s="439">
        <v>456</v>
      </c>
      <c r="D28" s="426">
        <f>D7*3</f>
        <v>1368</v>
      </c>
    </row>
    <row r="29" spans="1:10" ht="16.5" thickBot="1" x14ac:dyDescent="0.3">
      <c r="A29" s="424" t="s">
        <v>170</v>
      </c>
      <c r="B29" s="422">
        <v>30310</v>
      </c>
      <c r="C29" s="439">
        <v>6732</v>
      </c>
      <c r="D29" s="426">
        <f>D9*3</f>
        <v>20196</v>
      </c>
      <c r="E29" s="81"/>
    </row>
    <row r="30" spans="1:10" ht="16.5" thickBot="1" x14ac:dyDescent="0.3">
      <c r="A30" s="557"/>
      <c r="B30" s="434" t="s">
        <v>520</v>
      </c>
      <c r="C30" s="440">
        <f>SUM(C25:C29)</f>
        <v>15902</v>
      </c>
      <c r="D30" s="437">
        <f>SUM(D25:D29)</f>
        <v>47706</v>
      </c>
      <c r="E30" s="81"/>
    </row>
    <row r="35" spans="1:4" ht="23.25" x14ac:dyDescent="0.35">
      <c r="B35" s="88"/>
      <c r="C35" s="564" t="s">
        <v>122</v>
      </c>
      <c r="D35" s="88"/>
    </row>
    <row r="36" spans="1:4" x14ac:dyDescent="0.25">
      <c r="B36" s="81"/>
      <c r="C36" s="81"/>
      <c r="D36" s="81"/>
    </row>
    <row r="37" spans="1:4" ht="21" x14ac:dyDescent="0.35">
      <c r="A37" s="414" t="s">
        <v>126</v>
      </c>
      <c r="B37" s="89" t="s">
        <v>22</v>
      </c>
      <c r="C37" s="89" t="s">
        <v>123</v>
      </c>
    </row>
    <row r="38" spans="1:4" ht="20.25" x14ac:dyDescent="0.3">
      <c r="A38" s="415" t="s">
        <v>167</v>
      </c>
      <c r="B38" s="90">
        <v>3279</v>
      </c>
      <c r="C38" s="90">
        <v>87433</v>
      </c>
    </row>
    <row r="39" spans="1:4" ht="20.25" x14ac:dyDescent="0.3">
      <c r="A39" s="415" t="s">
        <v>168</v>
      </c>
      <c r="B39" s="90">
        <v>16847</v>
      </c>
      <c r="C39" s="90">
        <v>47105</v>
      </c>
    </row>
    <row r="40" spans="1:4" ht="20.25" x14ac:dyDescent="0.3">
      <c r="A40" s="415" t="s">
        <v>169</v>
      </c>
      <c r="B40" s="90">
        <v>11610</v>
      </c>
      <c r="C40" s="90">
        <v>292293</v>
      </c>
    </row>
    <row r="41" spans="1:4" ht="20.25" x14ac:dyDescent="0.3">
      <c r="A41" s="415" t="s">
        <v>169</v>
      </c>
      <c r="B41" s="416">
        <v>11611</v>
      </c>
      <c r="C41" s="416">
        <v>292308</v>
      </c>
    </row>
    <row r="42" spans="1:4" ht="20.25" x14ac:dyDescent="0.3">
      <c r="A42" s="498" t="s">
        <v>512</v>
      </c>
      <c r="B42" s="499">
        <v>3420</v>
      </c>
      <c r="C42" s="499">
        <v>88020</v>
      </c>
    </row>
    <row r="43" spans="1:4" ht="20.25" x14ac:dyDescent="0.3">
      <c r="A43" s="415" t="s">
        <v>170</v>
      </c>
      <c r="B43" s="90">
        <v>30310</v>
      </c>
      <c r="C43" s="90">
        <v>311565</v>
      </c>
    </row>
    <row r="44" spans="1:4" ht="20.25" x14ac:dyDescent="0.3">
      <c r="A44" s="415" t="s">
        <v>513</v>
      </c>
      <c r="B44" s="90">
        <v>32180</v>
      </c>
      <c r="C44" s="90">
        <v>309855</v>
      </c>
    </row>
    <row r="45" spans="1:4" ht="20.25" x14ac:dyDescent="0.3">
      <c r="A45" s="415" t="s">
        <v>514</v>
      </c>
      <c r="B45" s="90">
        <v>11717</v>
      </c>
      <c r="C45" s="90">
        <v>324186</v>
      </c>
    </row>
    <row r="46" spans="1:4" ht="20.25" x14ac:dyDescent="0.3">
      <c r="A46" s="415" t="s">
        <v>1005</v>
      </c>
      <c r="B46" s="90">
        <v>1923</v>
      </c>
      <c r="C46" s="90">
        <v>261662</v>
      </c>
    </row>
    <row r="47" spans="1:4" ht="15.75" thickBot="1" x14ac:dyDescent="0.3">
      <c r="C47" s="902" t="s">
        <v>19</v>
      </c>
    </row>
    <row r="48" spans="1:4" ht="15.75" thickTop="1" x14ac:dyDescent="0.25"/>
    <row r="53" spans="1:7" ht="15.75" thickBot="1" x14ac:dyDescent="0.3"/>
    <row r="54" spans="1:7" ht="15.75" thickBot="1" x14ac:dyDescent="0.3">
      <c r="A54" s="195"/>
      <c r="B54" s="196"/>
      <c r="C54" s="196" t="s">
        <v>1787</v>
      </c>
      <c r="D54" s="196"/>
      <c r="E54" s="196"/>
      <c r="F54" s="196"/>
      <c r="G54" s="197"/>
    </row>
    <row r="55" spans="1:7" ht="23.25" x14ac:dyDescent="0.35">
      <c r="A55" s="907"/>
      <c r="B55" s="908"/>
      <c r="C55" s="563" t="s">
        <v>164</v>
      </c>
      <c r="D55" s="908"/>
      <c r="E55" s="908"/>
      <c r="F55" s="908"/>
      <c r="G55" s="909"/>
    </row>
    <row r="56" spans="1:7" ht="15.75" x14ac:dyDescent="0.25">
      <c r="A56" s="561" t="s">
        <v>126</v>
      </c>
      <c r="B56" s="420" t="s">
        <v>22</v>
      </c>
      <c r="C56" s="420" t="s">
        <v>123</v>
      </c>
      <c r="D56" s="420" t="s">
        <v>165</v>
      </c>
      <c r="E56" s="562" t="s">
        <v>3</v>
      </c>
      <c r="F56" s="6"/>
      <c r="G56" s="199"/>
    </row>
    <row r="57" spans="1:7" ht="15.75" x14ac:dyDescent="0.25">
      <c r="A57" s="999" t="s">
        <v>167</v>
      </c>
      <c r="B57" s="1865">
        <v>3279</v>
      </c>
      <c r="C57" s="1865">
        <v>1510378</v>
      </c>
      <c r="D57" s="1867">
        <v>11673</v>
      </c>
      <c r="E57" s="1868">
        <v>45807</v>
      </c>
      <c r="F57" s="67" t="s">
        <v>1096</v>
      </c>
      <c r="G57" s="1003">
        <v>45807</v>
      </c>
    </row>
    <row r="58" spans="1:7" ht="15.75" x14ac:dyDescent="0.25">
      <c r="A58" s="999" t="s">
        <v>168</v>
      </c>
      <c r="B58" s="1865">
        <v>16847</v>
      </c>
      <c r="C58" s="1865">
        <v>7008913</v>
      </c>
      <c r="D58" s="1867">
        <v>765</v>
      </c>
      <c r="E58" s="1868">
        <v>45807</v>
      </c>
      <c r="F58" s="67" t="s">
        <v>1096</v>
      </c>
      <c r="G58" s="1003">
        <v>45807</v>
      </c>
    </row>
    <row r="59" spans="1:7" ht="15.75" x14ac:dyDescent="0.25">
      <c r="A59" s="999" t="s">
        <v>169</v>
      </c>
      <c r="B59" s="1865">
        <v>11610</v>
      </c>
      <c r="C59" s="1865">
        <v>7527835</v>
      </c>
      <c r="D59" s="1867">
        <v>648</v>
      </c>
      <c r="E59" s="1868">
        <v>45807</v>
      </c>
      <c r="F59" s="67" t="s">
        <v>1096</v>
      </c>
      <c r="G59" s="1003">
        <v>45807</v>
      </c>
    </row>
    <row r="60" spans="1:7" ht="16.5" thickBot="1" x14ac:dyDescent="0.3">
      <c r="A60" s="1000" t="s">
        <v>169</v>
      </c>
      <c r="B60" s="1866">
        <v>11611</v>
      </c>
      <c r="C60" s="1866">
        <v>7527836</v>
      </c>
      <c r="D60" s="1869">
        <v>456</v>
      </c>
      <c r="E60" s="1870">
        <v>45807</v>
      </c>
      <c r="F60" s="67" t="s">
        <v>1096</v>
      </c>
      <c r="G60" s="1003">
        <v>45807</v>
      </c>
    </row>
    <row r="61" spans="1:7" s="57" customFormat="1" ht="16.5" thickBot="1" x14ac:dyDescent="0.3">
      <c r="A61" s="995" t="s">
        <v>517</v>
      </c>
      <c r="B61" s="1871">
        <v>3420</v>
      </c>
      <c r="C61" s="1871">
        <v>88020</v>
      </c>
      <c r="D61" s="1872">
        <v>0</v>
      </c>
      <c r="E61" s="1873"/>
      <c r="F61" s="67" t="s">
        <v>1096</v>
      </c>
      <c r="G61" s="311"/>
    </row>
    <row r="62" spans="1:7" ht="16.5" thickBot="1" x14ac:dyDescent="0.3">
      <c r="A62" s="994" t="s">
        <v>1090</v>
      </c>
      <c r="B62" s="1874">
        <v>30310</v>
      </c>
      <c r="C62" s="1874">
        <v>311565</v>
      </c>
      <c r="D62" s="1875">
        <v>0</v>
      </c>
      <c r="E62" s="1876">
        <v>45807</v>
      </c>
      <c r="F62" s="67" t="s">
        <v>1089</v>
      </c>
      <c r="G62" s="311"/>
    </row>
    <row r="63" spans="1:7" s="57" customFormat="1" ht="16.5" thickBot="1" x14ac:dyDescent="0.3">
      <c r="A63" s="1001" t="s">
        <v>518</v>
      </c>
      <c r="B63" s="1877">
        <v>32180</v>
      </c>
      <c r="C63" s="1877">
        <v>309855</v>
      </c>
      <c r="D63" s="1878">
        <v>0</v>
      </c>
      <c r="E63" s="1879"/>
      <c r="F63" s="67"/>
      <c r="G63" s="311"/>
    </row>
    <row r="64" spans="1:7" s="57" customFormat="1" ht="16.5" thickBot="1" x14ac:dyDescent="0.3">
      <c r="A64" s="995" t="s">
        <v>655</v>
      </c>
      <c r="B64" s="1871">
        <v>11717</v>
      </c>
      <c r="C64" s="1880">
        <v>7566468</v>
      </c>
      <c r="D64" s="1872">
        <v>0</v>
      </c>
      <c r="E64" s="1873">
        <v>45807</v>
      </c>
      <c r="F64" s="67" t="s">
        <v>1095</v>
      </c>
      <c r="G64" s="311"/>
    </row>
    <row r="65" spans="1:13" s="57" customFormat="1" ht="15.75" x14ac:dyDescent="0.25">
      <c r="A65" s="1002" t="s">
        <v>1007</v>
      </c>
      <c r="B65" s="1881">
        <v>1923</v>
      </c>
      <c r="C65" s="1881">
        <v>7562533</v>
      </c>
      <c r="D65" s="1882"/>
      <c r="E65" s="1883">
        <v>45807</v>
      </c>
      <c r="F65" s="67"/>
      <c r="G65" s="311"/>
    </row>
    <row r="66" spans="1:13" ht="15.75" x14ac:dyDescent="0.25">
      <c r="A66" s="921"/>
      <c r="B66" s="922"/>
      <c r="C66" s="923" t="s">
        <v>108</v>
      </c>
      <c r="D66" s="924">
        <f>SUM(D57:D65)</f>
        <v>13542</v>
      </c>
      <c r="E66" s="925"/>
      <c r="F66" s="6"/>
      <c r="G66" s="199"/>
    </row>
    <row r="67" spans="1:13" ht="15.75" thickBot="1" x14ac:dyDescent="0.3">
      <c r="A67" s="205"/>
      <c r="B67" s="42"/>
      <c r="C67" s="42"/>
      <c r="D67" s="42"/>
      <c r="E67" s="42"/>
      <c r="F67" s="42"/>
      <c r="G67" s="206"/>
    </row>
    <row r="71" spans="1:13" ht="15.75" thickBot="1" x14ac:dyDescent="0.3"/>
    <row r="72" spans="1:13" ht="24" thickBot="1" x14ac:dyDescent="0.4">
      <c r="A72" s="195"/>
      <c r="B72" s="196"/>
      <c r="C72" s="1891" t="s">
        <v>1788</v>
      </c>
      <c r="D72" s="196" t="s">
        <v>2198</v>
      </c>
      <c r="E72" s="196"/>
      <c r="F72" s="196"/>
      <c r="G72" s="197"/>
      <c r="K72" s="2487" t="s">
        <v>2137</v>
      </c>
      <c r="L72" s="2487"/>
      <c r="M72" s="2487"/>
    </row>
    <row r="73" spans="1:13" ht="24" thickBot="1" x14ac:dyDescent="0.4">
      <c r="A73" s="907"/>
      <c r="B73" s="908"/>
      <c r="C73" s="563" t="s">
        <v>164</v>
      </c>
      <c r="D73" s="908"/>
      <c r="E73" s="908"/>
      <c r="F73" s="908"/>
      <c r="G73" s="909"/>
    </row>
    <row r="74" spans="1:13" ht="16.5" thickBot="1" x14ac:dyDescent="0.3">
      <c r="A74" s="1887" t="s">
        <v>126</v>
      </c>
      <c r="B74" s="1888" t="s">
        <v>22</v>
      </c>
      <c r="C74" s="1888" t="s">
        <v>123</v>
      </c>
      <c r="D74" s="1888" t="s">
        <v>347</v>
      </c>
      <c r="E74" s="1889" t="s">
        <v>3</v>
      </c>
      <c r="F74" s="6"/>
      <c r="G74" s="199"/>
    </row>
    <row r="75" spans="1:13" ht="15.75" x14ac:dyDescent="0.25">
      <c r="A75" s="1885" t="s">
        <v>167</v>
      </c>
      <c r="B75" s="1886">
        <v>3279</v>
      </c>
      <c r="C75" s="1886">
        <v>1510378</v>
      </c>
      <c r="D75" s="2483">
        <f>14444*3</f>
        <v>43332</v>
      </c>
      <c r="E75" s="1890">
        <v>46171</v>
      </c>
      <c r="F75" s="67"/>
      <c r="G75" s="1003"/>
    </row>
    <row r="76" spans="1:13" ht="15.75" x14ac:dyDescent="0.25">
      <c r="A76" s="932" t="s">
        <v>168</v>
      </c>
      <c r="B76" s="1884">
        <v>16847</v>
      </c>
      <c r="C76" s="1884">
        <v>7008913</v>
      </c>
      <c r="D76" s="2484">
        <f>798*3</f>
        <v>2394</v>
      </c>
      <c r="E76" s="1890">
        <v>46171</v>
      </c>
      <c r="F76" s="67"/>
      <c r="G76" s="1003"/>
    </row>
    <row r="77" spans="1:13" ht="15.75" hidden="1" x14ac:dyDescent="0.25">
      <c r="A77" s="2488" t="s">
        <v>169</v>
      </c>
      <c r="B77" s="2489">
        <v>11610</v>
      </c>
      <c r="C77" s="2489">
        <v>7527835</v>
      </c>
      <c r="D77" s="2490">
        <f>676*3</f>
        <v>2028</v>
      </c>
      <c r="E77" s="2491">
        <v>46171</v>
      </c>
      <c r="F77" s="67"/>
      <c r="G77" s="1003"/>
    </row>
    <row r="78" spans="1:13" ht="15.75" hidden="1" x14ac:dyDescent="0.25">
      <c r="A78" s="2488" t="s">
        <v>169</v>
      </c>
      <c r="B78" s="2489">
        <v>11611</v>
      </c>
      <c r="C78" s="2489">
        <v>7527836</v>
      </c>
      <c r="D78" s="2490">
        <f>475*3</f>
        <v>1425</v>
      </c>
      <c r="E78" s="2491">
        <v>46171</v>
      </c>
      <c r="F78" s="67"/>
      <c r="G78" s="1003"/>
    </row>
    <row r="79" spans="1:13" ht="15.75" x14ac:dyDescent="0.25">
      <c r="A79" s="932" t="s">
        <v>2135</v>
      </c>
      <c r="B79" s="1884">
        <v>3420</v>
      </c>
      <c r="C79" s="1884">
        <v>1514345</v>
      </c>
      <c r="D79" s="2484">
        <f>13280*3</f>
        <v>39840</v>
      </c>
      <c r="E79" s="1890">
        <v>46171</v>
      </c>
      <c r="F79" s="67"/>
      <c r="G79" s="311"/>
    </row>
    <row r="80" spans="1:13" ht="15.75" x14ac:dyDescent="0.25">
      <c r="A80" s="2481" t="s">
        <v>2136</v>
      </c>
      <c r="B80" s="2482">
        <v>30310</v>
      </c>
      <c r="C80" s="2482">
        <v>311565</v>
      </c>
      <c r="D80" s="2486">
        <v>0</v>
      </c>
      <c r="E80" s="1890"/>
      <c r="F80" s="67"/>
      <c r="G80" s="311"/>
    </row>
    <row r="81" spans="1:7" ht="15.75" x14ac:dyDescent="0.25">
      <c r="A81" s="2481" t="s">
        <v>2134</v>
      </c>
      <c r="B81" s="2482">
        <v>32180</v>
      </c>
      <c r="C81" s="2482">
        <v>309855</v>
      </c>
      <c r="D81" s="2486">
        <v>0</v>
      </c>
      <c r="E81" s="1890"/>
      <c r="F81" s="67"/>
      <c r="G81" s="311"/>
    </row>
    <row r="82" spans="1:7" ht="15.75" x14ac:dyDescent="0.25">
      <c r="A82" s="2582" t="s">
        <v>2202</v>
      </c>
      <c r="B82" s="2583">
        <v>11717</v>
      </c>
      <c r="C82" s="2584">
        <v>7566468</v>
      </c>
      <c r="D82" s="2585">
        <f>20609*3</f>
        <v>61827</v>
      </c>
      <c r="E82" s="2586">
        <v>46171</v>
      </c>
      <c r="F82" s="67"/>
      <c r="G82" s="311"/>
    </row>
    <row r="83" spans="1:7" ht="15.75" x14ac:dyDescent="0.25">
      <c r="A83" s="932" t="s">
        <v>1005</v>
      </c>
      <c r="B83" s="1884">
        <v>1923</v>
      </c>
      <c r="C83" s="1884">
        <v>7562533</v>
      </c>
      <c r="D83" s="2485">
        <f>2979*3</f>
        <v>8937</v>
      </c>
      <c r="E83" s="1890">
        <v>46171</v>
      </c>
      <c r="F83" s="67"/>
      <c r="G83" s="311"/>
    </row>
    <row r="84" spans="1:7" ht="15.75" x14ac:dyDescent="0.25">
      <c r="A84" s="2508" t="s">
        <v>2160</v>
      </c>
      <c r="B84" s="1884">
        <v>2925</v>
      </c>
      <c r="C84" s="2509">
        <v>1497845</v>
      </c>
      <c r="D84" s="2485">
        <f>5669*3</f>
        <v>17007</v>
      </c>
      <c r="E84" s="2510">
        <v>46171</v>
      </c>
      <c r="F84" s="67"/>
      <c r="G84" s="311"/>
    </row>
    <row r="85" spans="1:7" ht="15.75" x14ac:dyDescent="0.25">
      <c r="A85" s="2508" t="s">
        <v>2162</v>
      </c>
      <c r="B85" s="1884">
        <v>11448</v>
      </c>
      <c r="C85" s="2509"/>
      <c r="D85" s="2485"/>
      <c r="E85" s="2510"/>
      <c r="F85" s="67"/>
      <c r="G85" s="311"/>
    </row>
    <row r="86" spans="1:7" ht="16.5" thickBot="1" x14ac:dyDescent="0.3">
      <c r="A86" s="926"/>
      <c r="B86" s="927"/>
      <c r="C86" s="928" t="s">
        <v>108</v>
      </c>
      <c r="D86" s="929">
        <f>SUM(D75:D83)</f>
        <v>159783</v>
      </c>
      <c r="E86" s="1890">
        <v>46171</v>
      </c>
      <c r="F86" s="6"/>
      <c r="G86" s="199"/>
    </row>
    <row r="87" spans="1:7" ht="15.75" thickBot="1" x14ac:dyDescent="0.3">
      <c r="A87" s="205"/>
      <c r="B87" s="42"/>
      <c r="C87" s="42"/>
      <c r="D87" s="42"/>
      <c r="E87" s="42"/>
      <c r="F87" s="42"/>
      <c r="G87" s="206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2" workbookViewId="0">
      <selection activeCell="I14" sqref="I14"/>
    </sheetView>
  </sheetViews>
  <sheetFormatPr baseColWidth="10" defaultRowHeight="15" x14ac:dyDescent="0.25"/>
  <cols>
    <col min="1" max="1" width="11.5703125" bestFit="1" customWidth="1"/>
    <col min="2" max="2" width="17.7109375" bestFit="1" customWidth="1"/>
    <col min="3" max="3" width="17.28515625" bestFit="1" customWidth="1"/>
    <col min="4" max="4" width="19.85546875" bestFit="1" customWidth="1"/>
    <col min="5" max="5" width="12.28515625" bestFit="1" customWidth="1"/>
  </cols>
  <sheetData>
    <row r="1" spans="1:6" s="656" customFormat="1" ht="21.75" thickBot="1" x14ac:dyDescent="0.4">
      <c r="A1" s="2064" t="s">
        <v>1943</v>
      </c>
      <c r="B1" s="2065"/>
      <c r="C1" s="2066"/>
      <c r="D1" s="2063"/>
      <c r="E1" s="2063"/>
      <c r="F1" s="2067"/>
    </row>
    <row r="2" spans="1:6" ht="19.5" thickBot="1" x14ac:dyDescent="0.35">
      <c r="A2" s="2035" t="s">
        <v>61</v>
      </c>
      <c r="B2" s="2036" t="s">
        <v>3</v>
      </c>
      <c r="C2" s="2036" t="s">
        <v>2</v>
      </c>
      <c r="D2" s="2036" t="s">
        <v>988</v>
      </c>
      <c r="E2" s="2037" t="s">
        <v>990</v>
      </c>
    </row>
    <row r="3" spans="1:6" ht="21" x14ac:dyDescent="0.35">
      <c r="A3" s="2038">
        <v>1</v>
      </c>
      <c r="B3" s="2039">
        <v>45729</v>
      </c>
      <c r="C3" s="2040">
        <v>26345</v>
      </c>
      <c r="D3" s="2039">
        <v>45729</v>
      </c>
      <c r="E3" s="2041">
        <v>26345</v>
      </c>
    </row>
    <row r="4" spans="1:6" ht="21" x14ac:dyDescent="0.35">
      <c r="A4" s="2042">
        <v>2</v>
      </c>
      <c r="B4" s="2043">
        <v>45777</v>
      </c>
      <c r="C4" s="2044">
        <v>25968</v>
      </c>
      <c r="D4" s="2043">
        <v>45777</v>
      </c>
      <c r="E4" s="2045">
        <v>25968</v>
      </c>
    </row>
    <row r="5" spans="1:6" ht="21" x14ac:dyDescent="0.35">
      <c r="A5" s="2042">
        <v>3</v>
      </c>
      <c r="B5" s="2043">
        <v>45808</v>
      </c>
      <c r="C5" s="2044">
        <v>25968</v>
      </c>
      <c r="D5" s="2043">
        <v>45777</v>
      </c>
      <c r="E5" s="2045">
        <v>25968</v>
      </c>
    </row>
    <row r="6" spans="1:6" ht="21" x14ac:dyDescent="0.35">
      <c r="A6" s="2042">
        <v>4</v>
      </c>
      <c r="B6" s="2043">
        <v>45838</v>
      </c>
      <c r="C6" s="2044">
        <v>25968</v>
      </c>
      <c r="D6" s="2043">
        <v>45838</v>
      </c>
      <c r="E6" s="2045">
        <v>25968</v>
      </c>
    </row>
    <row r="7" spans="1:6" ht="21" x14ac:dyDescent="0.35">
      <c r="A7" s="2046">
        <v>5</v>
      </c>
      <c r="B7" s="2047">
        <v>45869</v>
      </c>
      <c r="C7" s="2048">
        <v>25968</v>
      </c>
      <c r="D7" s="2047">
        <v>45869</v>
      </c>
      <c r="E7" s="2049">
        <v>26081</v>
      </c>
    </row>
    <row r="8" spans="1:6" ht="21" x14ac:dyDescent="0.35">
      <c r="A8" s="2046">
        <v>6</v>
      </c>
      <c r="B8" s="2047">
        <v>45900</v>
      </c>
      <c r="C8" s="2048">
        <v>25968</v>
      </c>
      <c r="D8" s="2047">
        <v>45898</v>
      </c>
      <c r="E8" s="2049">
        <v>26081</v>
      </c>
    </row>
    <row r="9" spans="1:6" ht="21" x14ac:dyDescent="0.35">
      <c r="A9" s="2046">
        <v>7</v>
      </c>
      <c r="B9" s="2047">
        <v>45930</v>
      </c>
      <c r="C9" s="2048">
        <v>25968</v>
      </c>
      <c r="D9" s="2050" t="s">
        <v>1660</v>
      </c>
      <c r="E9" s="2049">
        <v>26081</v>
      </c>
    </row>
    <row r="10" spans="1:6" ht="21" x14ac:dyDescent="0.35">
      <c r="A10" s="2046">
        <v>8</v>
      </c>
      <c r="B10" s="2047">
        <v>45961</v>
      </c>
      <c r="C10" s="2048">
        <v>25968</v>
      </c>
      <c r="D10" s="2047">
        <v>45961</v>
      </c>
      <c r="E10" s="2049">
        <v>26081</v>
      </c>
    </row>
    <row r="11" spans="1:6" ht="21" x14ac:dyDescent="0.35">
      <c r="A11" s="2169">
        <v>9</v>
      </c>
      <c r="B11" s="2047">
        <v>45991</v>
      </c>
      <c r="C11" s="2048">
        <v>25968</v>
      </c>
      <c r="D11" s="2047">
        <v>45989</v>
      </c>
      <c r="E11" s="2048">
        <v>26081</v>
      </c>
    </row>
    <row r="12" spans="1:6" ht="21" x14ac:dyDescent="0.35">
      <c r="A12" s="2169">
        <v>10</v>
      </c>
      <c r="B12" s="2047">
        <v>46022</v>
      </c>
      <c r="C12" s="2048">
        <v>25968</v>
      </c>
      <c r="D12" s="2047">
        <v>46022</v>
      </c>
      <c r="E12" s="2048">
        <v>26081</v>
      </c>
    </row>
    <row r="13" spans="1:6" ht="21" x14ac:dyDescent="0.35">
      <c r="A13" s="2503">
        <v>11</v>
      </c>
      <c r="B13" s="2504">
        <v>46053</v>
      </c>
      <c r="C13" s="2505">
        <v>25968</v>
      </c>
      <c r="D13" s="2047">
        <v>46052</v>
      </c>
      <c r="E13" s="2048">
        <v>26081</v>
      </c>
    </row>
    <row r="14" spans="1:6" ht="21" x14ac:dyDescent="0.35">
      <c r="A14" s="2051">
        <v>12</v>
      </c>
      <c r="B14" s="2052">
        <v>46080</v>
      </c>
      <c r="C14" s="2053">
        <v>25968</v>
      </c>
      <c r="D14" s="2054"/>
      <c r="E14" s="2062"/>
    </row>
    <row r="15" spans="1:6" ht="21" x14ac:dyDescent="0.35">
      <c r="A15" s="2051">
        <v>13</v>
      </c>
      <c r="B15" s="2052">
        <v>46112</v>
      </c>
      <c r="C15" s="2053">
        <v>25968</v>
      </c>
      <c r="D15" s="2054"/>
      <c r="E15" s="2062"/>
    </row>
    <row r="16" spans="1:6" ht="21" x14ac:dyDescent="0.35">
      <c r="A16" s="2051">
        <v>14</v>
      </c>
      <c r="B16" s="2052">
        <v>46142</v>
      </c>
      <c r="C16" s="2053">
        <v>25968</v>
      </c>
      <c r="D16" s="2054"/>
      <c r="E16" s="2062"/>
    </row>
    <row r="17" spans="1:5" ht="21" x14ac:dyDescent="0.35">
      <c r="A17" s="2051">
        <v>15</v>
      </c>
      <c r="B17" s="2052">
        <v>46173</v>
      </c>
      <c r="C17" s="2053">
        <v>25968</v>
      </c>
      <c r="D17" s="2054"/>
      <c r="E17" s="2062"/>
    </row>
    <row r="18" spans="1:5" ht="21" x14ac:dyDescent="0.35">
      <c r="A18" s="2051">
        <v>16</v>
      </c>
      <c r="B18" s="2052">
        <v>46203</v>
      </c>
      <c r="C18" s="2053">
        <v>25968</v>
      </c>
      <c r="D18" s="2054"/>
      <c r="E18" s="2062"/>
    </row>
    <row r="19" spans="1:5" ht="21" x14ac:dyDescent="0.35">
      <c r="A19" s="2051">
        <v>17</v>
      </c>
      <c r="B19" s="2052">
        <v>46234</v>
      </c>
      <c r="C19" s="2053">
        <v>25968</v>
      </c>
      <c r="D19" s="2054"/>
      <c r="E19" s="2062"/>
    </row>
    <row r="20" spans="1:5" ht="21" x14ac:dyDescent="0.35">
      <c r="A20" s="2051">
        <v>18</v>
      </c>
      <c r="B20" s="2052">
        <v>46265</v>
      </c>
      <c r="C20" s="2053">
        <v>25968</v>
      </c>
      <c r="D20" s="2054"/>
      <c r="E20" s="2062"/>
    </row>
    <row r="21" spans="1:5" ht="21" x14ac:dyDescent="0.35">
      <c r="A21" s="2051">
        <v>19</v>
      </c>
      <c r="B21" s="2052">
        <v>46295</v>
      </c>
      <c r="C21" s="2053">
        <v>25968</v>
      </c>
      <c r="D21" s="2054"/>
      <c r="E21" s="2062"/>
    </row>
    <row r="22" spans="1:5" ht="21" x14ac:dyDescent="0.35">
      <c r="A22" s="2051">
        <v>20</v>
      </c>
      <c r="B22" s="2052">
        <v>46326</v>
      </c>
      <c r="C22" s="2053">
        <v>25968</v>
      </c>
      <c r="D22" s="2054"/>
      <c r="E22" s="2062"/>
    </row>
    <row r="23" spans="1:5" ht="21" x14ac:dyDescent="0.35">
      <c r="A23" s="2051">
        <v>21</v>
      </c>
      <c r="B23" s="2052">
        <v>46356</v>
      </c>
      <c r="C23" s="2053">
        <v>25968</v>
      </c>
      <c r="D23" s="2054"/>
      <c r="E23" s="2062"/>
    </row>
    <row r="24" spans="1:5" ht="21" x14ac:dyDescent="0.35">
      <c r="A24" s="2051">
        <v>22</v>
      </c>
      <c r="B24" s="2052">
        <v>46387</v>
      </c>
      <c r="C24" s="2053">
        <v>25968</v>
      </c>
      <c r="D24" s="2054"/>
      <c r="E24" s="2062"/>
    </row>
    <row r="25" spans="1:5" ht="21" x14ac:dyDescent="0.35">
      <c r="A25" s="2051">
        <v>23</v>
      </c>
      <c r="B25" s="2052">
        <v>46418</v>
      </c>
      <c r="C25" s="2053">
        <v>25968</v>
      </c>
      <c r="D25" s="2054"/>
      <c r="E25" s="2062"/>
    </row>
    <row r="26" spans="1:5" ht="21.75" thickBot="1" x14ac:dyDescent="0.4">
      <c r="A26" s="2055">
        <v>24</v>
      </c>
      <c r="B26" s="2056">
        <v>46446</v>
      </c>
      <c r="C26" s="2057">
        <v>25968</v>
      </c>
      <c r="D26" s="2058"/>
      <c r="E26" s="2062"/>
    </row>
    <row r="27" spans="1:5" ht="21.75" thickBot="1" x14ac:dyDescent="0.4">
      <c r="A27" s="656"/>
      <c r="B27" s="656"/>
      <c r="C27" s="2059" t="s">
        <v>989</v>
      </c>
      <c r="D27" s="2060">
        <f>SUM(E3:E27)</f>
        <v>286816</v>
      </c>
      <c r="E27" s="206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9"/>
    <pageSetUpPr fitToPage="1"/>
  </sheetPr>
  <dimension ref="A1:Y33"/>
  <sheetViews>
    <sheetView topLeftCell="B10" zoomScale="80" zoomScaleNormal="80" workbookViewId="0">
      <selection activeCell="E27" sqref="E27"/>
    </sheetView>
  </sheetViews>
  <sheetFormatPr baseColWidth="10" defaultRowHeight="15" x14ac:dyDescent="0.25"/>
  <cols>
    <col min="1" max="1" width="42.140625" bestFit="1" customWidth="1"/>
    <col min="2" max="2" width="13.85546875" customWidth="1"/>
    <col min="3" max="3" width="18.85546875" customWidth="1"/>
    <col min="4" max="4" width="12.7109375" customWidth="1"/>
    <col min="5" max="5" width="13.42578125" customWidth="1"/>
    <col min="6" max="6" width="12.85546875" bestFit="1" customWidth="1"/>
    <col min="7" max="7" width="17.42578125" bestFit="1" customWidth="1"/>
    <col min="8" max="8" width="14.42578125" bestFit="1" customWidth="1"/>
    <col min="9" max="9" width="13.85546875" customWidth="1"/>
    <col min="10" max="10" width="13.140625" bestFit="1" customWidth="1"/>
    <col min="11" max="11" width="10" bestFit="1" customWidth="1"/>
    <col min="12" max="12" width="14.7109375" bestFit="1" customWidth="1"/>
    <col min="13" max="13" width="11.140625" bestFit="1" customWidth="1"/>
    <col min="14" max="14" width="13.85546875" bestFit="1" customWidth="1"/>
    <col min="15" max="15" width="13.140625" bestFit="1" customWidth="1"/>
  </cols>
  <sheetData>
    <row r="1" spans="1:25" ht="23.25" x14ac:dyDescent="0.35">
      <c r="B1" s="88"/>
      <c r="C1" s="564" t="s">
        <v>122</v>
      </c>
      <c r="D1" s="88"/>
      <c r="E1" s="81"/>
      <c r="F1" s="81"/>
      <c r="G1" s="81"/>
      <c r="H1" s="81"/>
      <c r="I1" s="81"/>
    </row>
    <row r="2" spans="1:25" x14ac:dyDescent="0.25">
      <c r="B2" s="81"/>
      <c r="C2" s="81"/>
      <c r="D2" s="81"/>
      <c r="E2" s="81"/>
      <c r="F2" s="81"/>
      <c r="G2" s="81"/>
      <c r="H2" s="81"/>
      <c r="I2" s="81"/>
    </row>
    <row r="3" spans="1:25" ht="21" x14ac:dyDescent="0.35">
      <c r="A3" s="414" t="s">
        <v>126</v>
      </c>
      <c r="B3" s="89" t="s">
        <v>22</v>
      </c>
      <c r="C3" s="89" t="s">
        <v>123</v>
      </c>
      <c r="D3" s="89" t="s">
        <v>486</v>
      </c>
      <c r="E3" s="89" t="s">
        <v>509</v>
      </c>
      <c r="F3" s="89" t="s">
        <v>510</v>
      </c>
      <c r="G3" s="89" t="s">
        <v>511</v>
      </c>
      <c r="H3" s="89" t="s">
        <v>115</v>
      </c>
      <c r="I3" s="89" t="s">
        <v>117</v>
      </c>
      <c r="J3" s="89" t="s">
        <v>118</v>
      </c>
      <c r="K3" s="89" t="s">
        <v>119</v>
      </c>
      <c r="L3" s="89" t="s">
        <v>120</v>
      </c>
      <c r="M3" s="89" t="s">
        <v>75</v>
      </c>
      <c r="N3" s="89" t="s">
        <v>145</v>
      </c>
      <c r="O3" s="89" t="s">
        <v>358</v>
      </c>
      <c r="Q3" s="417"/>
      <c r="R3" s="149"/>
      <c r="S3" s="149"/>
      <c r="T3" s="149"/>
      <c r="U3" s="149"/>
      <c r="V3" s="149"/>
      <c r="W3" s="149"/>
      <c r="X3" s="149"/>
      <c r="Y3" s="149"/>
    </row>
    <row r="4" spans="1:25" ht="20.25" x14ac:dyDescent="0.3">
      <c r="A4" s="861" t="s">
        <v>167</v>
      </c>
      <c r="B4" s="328">
        <v>3279</v>
      </c>
      <c r="C4" s="328">
        <v>87433</v>
      </c>
      <c r="D4" s="1371">
        <v>477178</v>
      </c>
      <c r="E4" s="1371">
        <v>492535</v>
      </c>
      <c r="F4" s="862">
        <v>501355</v>
      </c>
      <c r="G4" s="862" t="s">
        <v>967</v>
      </c>
      <c r="H4" s="862" t="s">
        <v>967</v>
      </c>
      <c r="I4" s="862" t="s">
        <v>967</v>
      </c>
      <c r="J4" s="862" t="s">
        <v>967</v>
      </c>
      <c r="K4" s="862" t="s">
        <v>967</v>
      </c>
      <c r="L4" s="862" t="s">
        <v>967</v>
      </c>
      <c r="M4" s="862" t="s">
        <v>967</v>
      </c>
      <c r="N4" s="862" t="s">
        <v>967</v>
      </c>
      <c r="O4" s="862" t="s">
        <v>967</v>
      </c>
      <c r="Q4" s="417"/>
      <c r="R4" s="149"/>
      <c r="S4" s="149"/>
      <c r="T4" s="149"/>
      <c r="U4" s="149"/>
      <c r="V4" s="149"/>
      <c r="W4" s="149"/>
      <c r="X4" s="149"/>
      <c r="Y4" s="149"/>
    </row>
    <row r="5" spans="1:25" ht="20.25" x14ac:dyDescent="0.3">
      <c r="A5" s="415" t="s">
        <v>168</v>
      </c>
      <c r="B5" s="24">
        <v>16847</v>
      </c>
      <c r="C5" s="24">
        <v>47105</v>
      </c>
      <c r="D5" s="1369">
        <v>49660</v>
      </c>
      <c r="E5" s="1369">
        <v>51248</v>
      </c>
      <c r="F5" s="1369">
        <v>52159</v>
      </c>
      <c r="G5" s="1370">
        <v>53071</v>
      </c>
      <c r="H5" s="1370">
        <v>53983</v>
      </c>
      <c r="I5" s="1370">
        <v>54894</v>
      </c>
      <c r="J5" s="1370">
        <v>55806</v>
      </c>
      <c r="K5" s="1370">
        <v>56718</v>
      </c>
      <c r="L5" s="1370">
        <v>57629</v>
      </c>
      <c r="M5" s="1370">
        <v>58541</v>
      </c>
      <c r="N5" s="1370">
        <v>59452</v>
      </c>
      <c r="O5" s="1370">
        <v>60364</v>
      </c>
      <c r="Q5" s="149"/>
      <c r="R5" s="149"/>
      <c r="S5" s="149"/>
      <c r="T5" s="149"/>
      <c r="U5" s="149"/>
      <c r="V5" s="149"/>
      <c r="W5" s="149"/>
      <c r="X5" s="149"/>
      <c r="Y5" s="149"/>
    </row>
    <row r="6" spans="1:25" ht="20.25" x14ac:dyDescent="0.3">
      <c r="A6" s="498" t="s">
        <v>169</v>
      </c>
      <c r="B6" s="1377">
        <v>11610</v>
      </c>
      <c r="C6" s="1377">
        <v>292293</v>
      </c>
      <c r="D6" s="1373">
        <v>336439</v>
      </c>
      <c r="E6" s="1373">
        <v>347262</v>
      </c>
      <c r="F6" s="1373">
        <v>353478</v>
      </c>
      <c r="G6" s="1373">
        <v>359694</v>
      </c>
      <c r="H6" s="1373">
        <v>365410</v>
      </c>
      <c r="I6" s="1373">
        <v>372126</v>
      </c>
      <c r="J6" s="1373">
        <v>378341</v>
      </c>
      <c r="K6" s="1373">
        <v>384557</v>
      </c>
      <c r="L6" s="1373">
        <v>390773</v>
      </c>
      <c r="M6" s="1373">
        <v>396989</v>
      </c>
      <c r="N6" s="1378" t="s">
        <v>11</v>
      </c>
      <c r="O6" s="1378" t="s">
        <v>11</v>
      </c>
      <c r="Q6" s="149"/>
      <c r="R6" s="149"/>
      <c r="S6" s="149"/>
      <c r="T6" s="149"/>
      <c r="U6" s="149"/>
      <c r="V6" s="149"/>
      <c r="W6" s="149"/>
      <c r="X6" s="149"/>
      <c r="Y6" s="149"/>
    </row>
    <row r="7" spans="1:25" ht="20.25" x14ac:dyDescent="0.3">
      <c r="A7" s="498" t="s">
        <v>169</v>
      </c>
      <c r="B7" s="1377">
        <v>11611</v>
      </c>
      <c r="C7" s="1377">
        <v>292308</v>
      </c>
      <c r="D7" s="1373">
        <v>119742</v>
      </c>
      <c r="E7" s="1774">
        <v>127361</v>
      </c>
      <c r="F7" s="1373">
        <v>131171</v>
      </c>
      <c r="G7" s="1373">
        <v>134980</v>
      </c>
      <c r="H7" s="1774">
        <v>138790</v>
      </c>
      <c r="I7" s="1774">
        <v>142599</v>
      </c>
      <c r="J7" s="1774">
        <v>146409</v>
      </c>
      <c r="K7" s="1774">
        <v>150218</v>
      </c>
      <c r="L7" s="1774">
        <v>154028</v>
      </c>
      <c r="M7" s="1774">
        <v>157837</v>
      </c>
      <c r="N7" s="1378" t="s">
        <v>11</v>
      </c>
      <c r="O7" s="1378" t="s">
        <v>11</v>
      </c>
    </row>
    <row r="8" spans="1:25" ht="20.25" x14ac:dyDescent="0.3">
      <c r="A8" s="415" t="s">
        <v>170</v>
      </c>
      <c r="B8" s="24">
        <v>30310</v>
      </c>
      <c r="C8" s="24">
        <v>311565</v>
      </c>
      <c r="D8" s="1369">
        <v>47903</v>
      </c>
      <c r="E8" s="1369">
        <v>49434</v>
      </c>
      <c r="F8" s="1070" t="s">
        <v>977</v>
      </c>
      <c r="G8" s="1070" t="s">
        <v>977</v>
      </c>
      <c r="H8" s="1370">
        <v>52071</v>
      </c>
      <c r="I8" s="1370">
        <v>52950</v>
      </c>
      <c r="J8" s="1370">
        <v>53829</v>
      </c>
      <c r="K8" s="1370">
        <v>54708</v>
      </c>
      <c r="L8" s="1370">
        <v>55587</v>
      </c>
      <c r="M8" s="1370">
        <v>56466</v>
      </c>
      <c r="N8" s="1370">
        <v>57346</v>
      </c>
      <c r="O8" s="1370">
        <v>58225</v>
      </c>
    </row>
    <row r="9" spans="1:25" ht="20.25" x14ac:dyDescent="0.3">
      <c r="A9" s="415" t="s">
        <v>513</v>
      </c>
      <c r="B9" s="24">
        <v>32180</v>
      </c>
      <c r="C9" s="24">
        <v>309855</v>
      </c>
      <c r="D9" s="1369">
        <v>39211</v>
      </c>
      <c r="E9" s="1369">
        <v>40461</v>
      </c>
      <c r="F9" s="1369">
        <v>41180</v>
      </c>
      <c r="G9" s="1370">
        <v>41898</v>
      </c>
      <c r="H9" s="1370">
        <v>42617</v>
      </c>
      <c r="I9" s="1370">
        <v>43335</v>
      </c>
      <c r="J9" s="1370">
        <v>44053</v>
      </c>
      <c r="K9" s="1370">
        <v>44772</v>
      </c>
      <c r="L9" s="1370">
        <v>45490</v>
      </c>
      <c r="M9" s="1370">
        <v>46208</v>
      </c>
      <c r="N9" s="1370">
        <v>46927</v>
      </c>
      <c r="O9" s="1370">
        <v>47645</v>
      </c>
    </row>
    <row r="10" spans="1:25" ht="20.25" x14ac:dyDescent="0.3">
      <c r="A10" s="498" t="s">
        <v>428</v>
      </c>
      <c r="B10" s="1375">
        <v>11717</v>
      </c>
      <c r="C10" s="1376">
        <v>324186</v>
      </c>
      <c r="D10" s="1372">
        <v>1206830</v>
      </c>
      <c r="E10" s="1378" t="s">
        <v>11</v>
      </c>
      <c r="F10" s="1378" t="s">
        <v>11</v>
      </c>
      <c r="G10" s="1378" t="s">
        <v>11</v>
      </c>
      <c r="H10" s="1378" t="s">
        <v>11</v>
      </c>
      <c r="I10" s="1378" t="s">
        <v>11</v>
      </c>
      <c r="J10" s="1378" t="s">
        <v>11</v>
      </c>
      <c r="K10" s="1378" t="s">
        <v>11</v>
      </c>
      <c r="L10" s="1378" t="s">
        <v>11</v>
      </c>
      <c r="M10" s="1378" t="s">
        <v>11</v>
      </c>
      <c r="O10" s="1378" t="s">
        <v>11</v>
      </c>
    </row>
    <row r="11" spans="1:25" ht="20.25" x14ac:dyDescent="0.3">
      <c r="A11" s="498" t="s">
        <v>512</v>
      </c>
      <c r="B11" s="1377">
        <v>3420</v>
      </c>
      <c r="C11" s="1377">
        <v>88020</v>
      </c>
      <c r="D11" s="1373">
        <v>240098</v>
      </c>
      <c r="E11" s="1378" t="s">
        <v>11</v>
      </c>
      <c r="F11" s="1378" t="s">
        <v>11</v>
      </c>
      <c r="G11" s="1378" t="s">
        <v>11</v>
      </c>
      <c r="H11" s="1378" t="s">
        <v>11</v>
      </c>
      <c r="I11" s="1378" t="s">
        <v>11</v>
      </c>
      <c r="J11" s="1378" t="s">
        <v>11</v>
      </c>
      <c r="K11" s="1378" t="s">
        <v>11</v>
      </c>
      <c r="L11" s="1378" t="s">
        <v>11</v>
      </c>
      <c r="M11" s="1378" t="s">
        <v>11</v>
      </c>
      <c r="N11" s="1378" t="s">
        <v>11</v>
      </c>
      <c r="O11" s="1378" t="s">
        <v>11</v>
      </c>
    </row>
    <row r="12" spans="1:25" ht="20.25" x14ac:dyDescent="0.3">
      <c r="A12" s="415" t="s">
        <v>1005</v>
      </c>
      <c r="B12" s="24">
        <v>1923</v>
      </c>
      <c r="C12" s="398">
        <v>261662</v>
      </c>
      <c r="D12" s="91" t="s">
        <v>1006</v>
      </c>
      <c r="E12" s="91" t="s">
        <v>1006</v>
      </c>
      <c r="F12" s="91" t="s">
        <v>1006</v>
      </c>
      <c r="G12" s="91" t="s">
        <v>1006</v>
      </c>
      <c r="H12" s="1370">
        <v>75259</v>
      </c>
      <c r="I12" s="1370">
        <v>77320</v>
      </c>
      <c r="J12" s="1370">
        <v>79380</v>
      </c>
      <c r="K12" s="1370">
        <v>0</v>
      </c>
      <c r="L12" s="1370">
        <v>0</v>
      </c>
      <c r="M12" s="1370">
        <v>0</v>
      </c>
      <c r="N12" s="1370">
        <v>0</v>
      </c>
      <c r="O12" s="1370">
        <v>0</v>
      </c>
    </row>
    <row r="13" spans="1:25" ht="15.75" thickBot="1" x14ac:dyDescent="0.3">
      <c r="C13" s="902" t="s">
        <v>19</v>
      </c>
      <c r="D13" s="1374">
        <f>SUM(D4:D9)</f>
        <v>1070133</v>
      </c>
      <c r="E13" s="1374">
        <f>SUM(E4:E10)</f>
        <v>1108301</v>
      </c>
      <c r="F13" s="1374">
        <f>SUM(F4:F9)</f>
        <v>1079343</v>
      </c>
      <c r="G13" s="1374">
        <f>SUM(G4:G9)</f>
        <v>589643</v>
      </c>
      <c r="H13" s="1374">
        <f t="shared" ref="H13:O13" si="0">SUM(H4:H12)</f>
        <v>728130</v>
      </c>
      <c r="I13" s="1374">
        <f t="shared" si="0"/>
        <v>743224</v>
      </c>
      <c r="J13" s="1374">
        <f t="shared" si="0"/>
        <v>757818</v>
      </c>
      <c r="K13" s="1374">
        <f t="shared" si="0"/>
        <v>690973</v>
      </c>
      <c r="L13" s="1374">
        <f t="shared" si="0"/>
        <v>703507</v>
      </c>
      <c r="M13" s="1374">
        <f t="shared" si="0"/>
        <v>716041</v>
      </c>
      <c r="N13" s="1374">
        <f t="shared" si="0"/>
        <v>163725</v>
      </c>
      <c r="O13" s="1374">
        <f t="shared" si="0"/>
        <v>166234</v>
      </c>
    </row>
    <row r="14" spans="1:25" ht="15.75" thickTop="1" x14ac:dyDescent="0.25"/>
    <row r="17" spans="1:15" ht="20.25" x14ac:dyDescent="0.3">
      <c r="A17" s="417"/>
      <c r="E17" s="232"/>
    </row>
    <row r="18" spans="1:15" ht="23.25" x14ac:dyDescent="0.35">
      <c r="B18" s="564" t="s">
        <v>1954</v>
      </c>
      <c r="D18" s="88"/>
      <c r="E18" s="81"/>
      <c r="F18" s="81"/>
      <c r="G18" s="81"/>
      <c r="H18" s="81"/>
      <c r="I18" s="81"/>
    </row>
    <row r="19" spans="1:15" x14ac:dyDescent="0.25">
      <c r="B19" s="81"/>
      <c r="C19" s="81"/>
      <c r="D19" s="584"/>
      <c r="E19" s="81"/>
      <c r="F19" s="81"/>
      <c r="G19" s="81"/>
      <c r="H19" s="81"/>
      <c r="I19" s="81"/>
    </row>
    <row r="20" spans="1:15" ht="21" x14ac:dyDescent="0.35">
      <c r="A20" s="414" t="s">
        <v>126</v>
      </c>
      <c r="B20" s="89" t="s">
        <v>22</v>
      </c>
      <c r="C20" s="89" t="s">
        <v>123</v>
      </c>
      <c r="D20" s="89" t="s">
        <v>486</v>
      </c>
      <c r="E20" s="89" t="s">
        <v>509</v>
      </c>
      <c r="F20" s="89" t="s">
        <v>510</v>
      </c>
      <c r="G20" s="89" t="s">
        <v>511</v>
      </c>
      <c r="H20" s="89" t="s">
        <v>115</v>
      </c>
      <c r="I20" s="89" t="s">
        <v>117</v>
      </c>
      <c r="J20" s="89" t="s">
        <v>118</v>
      </c>
      <c r="K20" s="89" t="s">
        <v>119</v>
      </c>
      <c r="L20" s="89" t="s">
        <v>120</v>
      </c>
      <c r="M20" s="89" t="s">
        <v>75</v>
      </c>
      <c r="N20" s="89" t="s">
        <v>145</v>
      </c>
      <c r="O20" s="89" t="s">
        <v>358</v>
      </c>
    </row>
    <row r="21" spans="1:15" ht="20.25" x14ac:dyDescent="0.3">
      <c r="A21" s="2102" t="s">
        <v>167</v>
      </c>
      <c r="B21" s="398">
        <v>3279</v>
      </c>
      <c r="C21" s="398">
        <v>87433</v>
      </c>
      <c r="D21" s="1370">
        <v>220292</v>
      </c>
      <c r="E21" s="1370">
        <v>234329</v>
      </c>
      <c r="F21" s="1370"/>
      <c r="G21" s="1370"/>
      <c r="H21" s="1370"/>
      <c r="I21" s="1370"/>
      <c r="J21" s="1370"/>
      <c r="K21" s="1370"/>
      <c r="L21" s="1370"/>
      <c r="M21" s="1370"/>
      <c r="N21" s="1370"/>
      <c r="O21" s="1370"/>
    </row>
    <row r="22" spans="1:15" s="20" customFormat="1" ht="20.25" x14ac:dyDescent="0.3">
      <c r="A22" s="861" t="s">
        <v>168</v>
      </c>
      <c r="B22" s="328">
        <v>16847</v>
      </c>
      <c r="C22" s="328">
        <v>47105</v>
      </c>
      <c r="D22" s="1371">
        <v>82774</v>
      </c>
      <c r="E22" s="1371">
        <v>84683</v>
      </c>
      <c r="F22" s="1371"/>
      <c r="G22" s="1371"/>
      <c r="H22" s="1371"/>
      <c r="I22" s="1371"/>
      <c r="J22" s="1371"/>
      <c r="K22" s="1371"/>
      <c r="L22" s="1371"/>
      <c r="M22" s="1371"/>
      <c r="N22" s="1371"/>
      <c r="O22" s="1371"/>
    </row>
    <row r="23" spans="1:15" ht="20.25" hidden="1" x14ac:dyDescent="0.3">
      <c r="A23" s="498" t="s">
        <v>2158</v>
      </c>
      <c r="B23" s="1377">
        <v>11610</v>
      </c>
      <c r="C23" s="1377">
        <v>292293</v>
      </c>
      <c r="D23" s="1373">
        <v>155103</v>
      </c>
      <c r="E23" s="1373"/>
      <c r="F23" s="1373"/>
      <c r="G23" s="1373"/>
      <c r="H23" s="1373"/>
      <c r="I23" s="1373"/>
      <c r="J23" s="1373"/>
      <c r="K23" s="1373"/>
      <c r="L23" s="1373"/>
      <c r="M23" s="1373"/>
      <c r="N23" s="1373"/>
      <c r="O23" s="1373"/>
    </row>
    <row r="24" spans="1:15" ht="20.25" hidden="1" x14ac:dyDescent="0.3">
      <c r="A24" s="498" t="s">
        <v>2158</v>
      </c>
      <c r="B24" s="1377">
        <v>11611</v>
      </c>
      <c r="C24" s="1377">
        <v>292308</v>
      </c>
      <c r="D24" s="1373">
        <v>128310</v>
      </c>
      <c r="E24" s="1774"/>
      <c r="F24" s="1774"/>
      <c r="G24" s="1774"/>
      <c r="H24" s="1774"/>
      <c r="I24" s="1774"/>
      <c r="J24" s="1774"/>
      <c r="K24" s="1774"/>
      <c r="L24" s="1774"/>
      <c r="M24" s="1774"/>
      <c r="N24" s="1774"/>
      <c r="O24" s="1774"/>
    </row>
    <row r="25" spans="1:15" s="20" customFormat="1" ht="20.25" x14ac:dyDescent="0.3">
      <c r="A25" s="861" t="s">
        <v>170</v>
      </c>
      <c r="B25" s="328">
        <v>30310</v>
      </c>
      <c r="C25" s="328">
        <v>311565</v>
      </c>
      <c r="D25" s="1371">
        <v>79720</v>
      </c>
      <c r="E25" s="1371">
        <v>81554</v>
      </c>
      <c r="F25" s="1371"/>
      <c r="G25" s="1371"/>
      <c r="H25" s="1371"/>
      <c r="I25" s="1371"/>
      <c r="J25" s="1371"/>
      <c r="K25" s="1371"/>
      <c r="L25" s="1371"/>
      <c r="M25" s="1371"/>
      <c r="N25" s="1371"/>
      <c r="O25" s="1371"/>
    </row>
    <row r="26" spans="1:15" s="20" customFormat="1" ht="20.25" x14ac:dyDescent="0.3">
      <c r="A26" s="861" t="s">
        <v>513</v>
      </c>
      <c r="B26" s="328">
        <v>32180</v>
      </c>
      <c r="C26" s="328">
        <v>309855</v>
      </c>
      <c r="D26" s="1371">
        <v>66012</v>
      </c>
      <c r="E26" s="1371">
        <v>67561</v>
      </c>
      <c r="F26" s="1371"/>
      <c r="G26" s="1371"/>
      <c r="H26" s="1371"/>
      <c r="I26" s="1371"/>
      <c r="J26" s="1371"/>
      <c r="K26" s="1371"/>
      <c r="L26" s="1371"/>
      <c r="M26" s="1371"/>
      <c r="N26" s="1371"/>
      <c r="O26" s="1371"/>
    </row>
    <row r="27" spans="1:15" ht="20.25" x14ac:dyDescent="0.3">
      <c r="A27" s="2102" t="s">
        <v>428</v>
      </c>
      <c r="B27" s="283">
        <v>11717</v>
      </c>
      <c r="C27" s="2103">
        <v>324186</v>
      </c>
      <c r="D27" s="2101">
        <v>1263458</v>
      </c>
      <c r="E27" s="2539">
        <v>1344080</v>
      </c>
      <c r="F27" s="2539"/>
      <c r="G27" s="2539"/>
      <c r="H27" s="2539"/>
      <c r="I27" s="2539"/>
      <c r="J27" s="2539"/>
      <c r="K27" s="2539"/>
      <c r="L27" s="2539"/>
      <c r="M27" s="2539"/>
      <c r="N27" s="2539"/>
      <c r="O27" s="2539"/>
    </row>
    <row r="28" spans="1:15" ht="20.25" x14ac:dyDescent="0.3">
      <c r="A28" s="2102" t="s">
        <v>512</v>
      </c>
      <c r="B28" s="398">
        <v>3420</v>
      </c>
      <c r="C28" s="398">
        <v>88020</v>
      </c>
      <c r="D28" s="1370">
        <v>255053</v>
      </c>
      <c r="E28" s="2539">
        <v>271308</v>
      </c>
      <c r="F28" s="2539"/>
      <c r="G28" s="2539"/>
      <c r="H28" s="2539"/>
      <c r="I28" s="2539"/>
      <c r="J28" s="2539"/>
      <c r="K28" s="2539"/>
      <c r="L28" s="2539"/>
      <c r="M28" s="2539"/>
      <c r="N28" s="2539"/>
      <c r="O28" s="2539"/>
    </row>
    <row r="29" spans="1:15" ht="20.25" hidden="1" x14ac:dyDescent="0.3">
      <c r="A29" s="498" t="s">
        <v>2166</v>
      </c>
      <c r="B29" s="1377">
        <v>1923</v>
      </c>
      <c r="C29" s="1377">
        <v>261662</v>
      </c>
      <c r="D29" s="2540">
        <v>69858</v>
      </c>
      <c r="E29" s="1373">
        <v>0</v>
      </c>
      <c r="F29" s="1370"/>
      <c r="G29" s="1370"/>
      <c r="H29" s="1370"/>
      <c r="I29" s="1370"/>
      <c r="J29" s="1370"/>
      <c r="K29" s="1370"/>
      <c r="L29" s="1370"/>
      <c r="M29" s="1370"/>
      <c r="N29" s="1370"/>
      <c r="O29" s="1370"/>
    </row>
    <row r="30" spans="1:15" ht="20.25" x14ac:dyDescent="0.3">
      <c r="A30" s="2102" t="s">
        <v>2167</v>
      </c>
      <c r="B30" s="398">
        <v>2925</v>
      </c>
      <c r="C30" s="398">
        <v>86592</v>
      </c>
      <c r="D30" s="91">
        <v>0</v>
      </c>
      <c r="E30" s="1370">
        <v>147872</v>
      </c>
      <c r="F30" s="1370"/>
      <c r="G30" s="1370"/>
      <c r="H30" s="1370"/>
      <c r="I30" s="1370"/>
      <c r="J30" s="1370"/>
      <c r="K30" s="1370"/>
      <c r="L30" s="1370"/>
      <c r="M30" s="1370"/>
      <c r="N30" s="1370"/>
      <c r="O30" s="1370"/>
    </row>
    <row r="31" spans="1:15" ht="20.25" x14ac:dyDescent="0.3">
      <c r="A31" s="2541" t="s">
        <v>2161</v>
      </c>
      <c r="B31" s="2542">
        <v>11448</v>
      </c>
      <c r="C31" s="2542"/>
      <c r="D31" s="2543">
        <v>0</v>
      </c>
      <c r="E31" s="2544">
        <v>0</v>
      </c>
      <c r="F31" s="2544"/>
      <c r="G31" s="2544"/>
      <c r="H31" s="2544"/>
      <c r="I31" s="2544"/>
      <c r="J31" s="2544"/>
      <c r="K31" s="2544"/>
      <c r="L31" s="2544"/>
      <c r="M31" s="2544"/>
      <c r="N31" s="2544"/>
      <c r="O31" s="2544"/>
    </row>
    <row r="32" spans="1:15" ht="15.75" thickBot="1" x14ac:dyDescent="0.3">
      <c r="C32" s="902" t="s">
        <v>19</v>
      </c>
      <c r="D32" s="1374">
        <f t="shared" ref="D32:O32" si="1">SUM(D21:D31)</f>
        <v>2320580</v>
      </c>
      <c r="E32" s="1374">
        <f t="shared" si="1"/>
        <v>2231387</v>
      </c>
      <c r="F32" s="1374">
        <f t="shared" si="1"/>
        <v>0</v>
      </c>
      <c r="G32" s="1374">
        <f t="shared" si="1"/>
        <v>0</v>
      </c>
      <c r="H32" s="1374">
        <f t="shared" si="1"/>
        <v>0</v>
      </c>
      <c r="I32" s="1374">
        <f t="shared" si="1"/>
        <v>0</v>
      </c>
      <c r="J32" s="1374">
        <f t="shared" si="1"/>
        <v>0</v>
      </c>
      <c r="K32" s="1374">
        <f t="shared" si="1"/>
        <v>0</v>
      </c>
      <c r="L32" s="1374">
        <f t="shared" si="1"/>
        <v>0</v>
      </c>
      <c r="M32" s="1374">
        <f t="shared" si="1"/>
        <v>0</v>
      </c>
      <c r="N32" s="1374">
        <f t="shared" si="1"/>
        <v>0</v>
      </c>
      <c r="O32" s="1374">
        <f t="shared" si="1"/>
        <v>0</v>
      </c>
    </row>
    <row r="33" ht="15.75" thickTop="1" x14ac:dyDescent="0.25"/>
  </sheetData>
  <pageMargins left="0.25" right="0.25" top="0.75" bottom="0.75" header="0.3" footer="0.3"/>
  <pageSetup paperSize="9" scale="6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P151"/>
  <sheetViews>
    <sheetView topLeftCell="A13" zoomScale="80" zoomScaleNormal="80" workbookViewId="0">
      <selection activeCell="A18" sqref="A18"/>
    </sheetView>
  </sheetViews>
  <sheetFormatPr baseColWidth="10" defaultRowHeight="15" x14ac:dyDescent="0.25"/>
  <cols>
    <col min="1" max="1" width="50.28515625" style="148" customWidth="1"/>
    <col min="2" max="2" width="14.85546875" bestFit="1" customWidth="1"/>
    <col min="3" max="3" width="11.5703125" customWidth="1"/>
    <col min="4" max="4" width="12.7109375" hidden="1" customWidth="1"/>
    <col min="5" max="5" width="15.28515625" hidden="1" customWidth="1"/>
    <col min="6" max="7" width="17.7109375" hidden="1" customWidth="1"/>
    <col min="8" max="8" width="14.28515625" hidden="1" customWidth="1"/>
    <col min="9" max="9" width="14" hidden="1" customWidth="1"/>
    <col min="10" max="10" width="14.28515625" hidden="1" customWidth="1"/>
    <col min="11" max="11" width="17.7109375" hidden="1" customWidth="1"/>
    <col min="12" max="12" width="28.7109375" hidden="1" customWidth="1"/>
    <col min="13" max="13" width="12.85546875" hidden="1" customWidth="1"/>
    <col min="14" max="14" width="17.7109375" hidden="1" customWidth="1"/>
    <col min="15" max="15" width="20" hidden="1" customWidth="1"/>
    <col min="16" max="16" width="12.85546875" hidden="1" customWidth="1"/>
    <col min="17" max="17" width="14.5703125" hidden="1" customWidth="1"/>
    <col min="18" max="19" width="12.85546875" hidden="1" customWidth="1"/>
    <col min="20" max="20" width="19.42578125" hidden="1" customWidth="1"/>
    <col min="21" max="21" width="16.42578125" hidden="1" customWidth="1"/>
    <col min="22" max="22" width="13.7109375" hidden="1" customWidth="1"/>
    <col min="23" max="24" width="20.85546875" hidden="1" customWidth="1"/>
    <col min="25" max="25" width="18.28515625" hidden="1" customWidth="1"/>
    <col min="26" max="27" width="15.140625" customWidth="1"/>
    <col min="28" max="28" width="17.7109375" bestFit="1" customWidth="1"/>
    <col min="29" max="29" width="16.5703125" bestFit="1" customWidth="1"/>
    <col min="30" max="30" width="16.42578125" bestFit="1" customWidth="1"/>
    <col min="31" max="33" width="15.5703125" bestFit="1" customWidth="1"/>
    <col min="34" max="34" width="18.28515625" style="149" customWidth="1"/>
    <col min="35" max="35" width="17.140625" style="149" customWidth="1"/>
    <col min="36" max="36" width="15.5703125" style="149" customWidth="1"/>
    <col min="37" max="37" width="12.28515625" style="149" bestFit="1" customWidth="1"/>
    <col min="38" max="38" width="14.28515625" style="149" customWidth="1"/>
    <col min="39" max="39" width="14.140625" style="149" customWidth="1"/>
    <col min="40" max="198" width="11.42578125" style="149"/>
  </cols>
  <sheetData>
    <row r="1" spans="1:198" s="1419" customFormat="1" ht="16.5" hidden="1" thickBot="1" x14ac:dyDescent="0.3">
      <c r="A1" s="1424" t="s">
        <v>1366</v>
      </c>
      <c r="B1" s="1420" t="s">
        <v>1256</v>
      </c>
      <c r="C1" s="1421" t="s">
        <v>1257</v>
      </c>
      <c r="D1" s="1421" t="s">
        <v>1367</v>
      </c>
      <c r="E1" s="1421" t="s">
        <v>1347</v>
      </c>
      <c r="F1" s="1421" t="s">
        <v>1348</v>
      </c>
      <c r="G1" s="1421" t="s">
        <v>1349</v>
      </c>
      <c r="H1" s="1421" t="s">
        <v>1350</v>
      </c>
      <c r="I1" s="1421" t="s">
        <v>1351</v>
      </c>
      <c r="J1" s="1421" t="s">
        <v>1352</v>
      </c>
      <c r="K1" s="1421" t="s">
        <v>1353</v>
      </c>
      <c r="L1" s="1421" t="s">
        <v>1369</v>
      </c>
      <c r="M1" s="1421" t="s">
        <v>1354</v>
      </c>
      <c r="N1" s="1421" t="s">
        <v>1355</v>
      </c>
      <c r="O1" s="1422" t="s">
        <v>1370</v>
      </c>
      <c r="P1" s="1421" t="s">
        <v>1356</v>
      </c>
      <c r="Q1" s="1421" t="s">
        <v>1357</v>
      </c>
      <c r="R1" s="1421" t="s">
        <v>1358</v>
      </c>
      <c r="S1" s="1421" t="s">
        <v>1359</v>
      </c>
      <c r="T1" s="1421" t="s">
        <v>1360</v>
      </c>
      <c r="U1" s="1421" t="s">
        <v>1361</v>
      </c>
      <c r="V1" s="1421" t="s">
        <v>1362</v>
      </c>
      <c r="W1" s="1421" t="s">
        <v>1363</v>
      </c>
      <c r="X1" s="1421" t="s">
        <v>1364</v>
      </c>
      <c r="Y1" s="1423" t="s">
        <v>1365</v>
      </c>
      <c r="Z1" s="1674" t="s">
        <v>1611</v>
      </c>
      <c r="AA1" s="1675" t="s">
        <v>1612</v>
      </c>
      <c r="AB1" s="1675" t="s">
        <v>1613</v>
      </c>
      <c r="AC1" s="1675" t="s">
        <v>1614</v>
      </c>
      <c r="AD1" s="1675" t="s">
        <v>1615</v>
      </c>
      <c r="AE1" s="1676" t="s">
        <v>1616</v>
      </c>
      <c r="AF1" s="1676" t="s">
        <v>1347</v>
      </c>
      <c r="AH1" s="2004"/>
      <c r="AI1" s="2004"/>
      <c r="AJ1" s="2004"/>
      <c r="AK1" s="2004"/>
      <c r="AL1" s="2004"/>
      <c r="AM1" s="2004"/>
      <c r="AN1" s="2004"/>
      <c r="AO1" s="2004"/>
      <c r="AP1" s="2004"/>
      <c r="AQ1" s="2004"/>
      <c r="AR1" s="2004"/>
      <c r="AS1" s="2004"/>
      <c r="AT1" s="2004"/>
      <c r="AU1" s="2004"/>
      <c r="AV1" s="2004"/>
      <c r="AW1" s="2004"/>
      <c r="AX1" s="2004"/>
      <c r="AY1" s="2004"/>
      <c r="AZ1" s="2004"/>
      <c r="BA1" s="2004"/>
      <c r="BB1" s="2004"/>
      <c r="BC1" s="2004"/>
      <c r="BD1" s="2004"/>
      <c r="BE1" s="2004"/>
      <c r="BF1" s="2004"/>
      <c r="BG1" s="2004"/>
      <c r="BH1" s="2004"/>
      <c r="BI1" s="2004"/>
      <c r="BJ1" s="2004"/>
      <c r="BK1" s="2004"/>
      <c r="BL1" s="2004"/>
      <c r="BM1" s="2004"/>
      <c r="BN1" s="2004"/>
      <c r="BO1" s="2004"/>
      <c r="BP1" s="2004"/>
      <c r="BQ1" s="2004"/>
      <c r="BR1" s="2004"/>
      <c r="BS1" s="2004"/>
      <c r="BT1" s="2004"/>
      <c r="BU1" s="2004"/>
      <c r="BV1" s="2004"/>
      <c r="BW1" s="2004"/>
      <c r="BX1" s="2004"/>
      <c r="BY1" s="2004"/>
      <c r="BZ1" s="2004"/>
      <c r="CA1" s="2004"/>
      <c r="CB1" s="2004"/>
      <c r="CC1" s="2004"/>
      <c r="CD1" s="2004"/>
      <c r="CE1" s="2004"/>
      <c r="CF1" s="2004"/>
      <c r="CG1" s="2004"/>
      <c r="CH1" s="2004"/>
      <c r="CI1" s="2004"/>
      <c r="CJ1" s="2004"/>
      <c r="CK1" s="2004"/>
      <c r="CL1" s="2004"/>
      <c r="CM1" s="2004"/>
      <c r="CN1" s="2004"/>
      <c r="CO1" s="2004"/>
      <c r="CP1" s="2004"/>
      <c r="CQ1" s="2004"/>
      <c r="CR1" s="2004"/>
      <c r="CS1" s="2004"/>
      <c r="CT1" s="2004"/>
      <c r="CU1" s="2004"/>
      <c r="CV1" s="2004"/>
      <c r="CW1" s="2004"/>
      <c r="CX1" s="2004"/>
      <c r="CY1" s="2004"/>
      <c r="CZ1" s="2004"/>
      <c r="DA1" s="2004"/>
      <c r="DB1" s="2004"/>
      <c r="DC1" s="2004"/>
      <c r="DD1" s="2004"/>
      <c r="DE1" s="2004"/>
      <c r="DF1" s="2004"/>
      <c r="DG1" s="2004"/>
      <c r="DH1" s="2004"/>
      <c r="DI1" s="2004"/>
      <c r="DJ1" s="2004"/>
      <c r="DK1" s="2004"/>
      <c r="DL1" s="2004"/>
      <c r="DM1" s="2004"/>
      <c r="DN1" s="2004"/>
      <c r="DO1" s="2004"/>
      <c r="DP1" s="2004"/>
      <c r="DQ1" s="2004"/>
      <c r="DR1" s="2004"/>
      <c r="DS1" s="2004"/>
      <c r="DT1" s="2004"/>
      <c r="DU1" s="2004"/>
      <c r="DV1" s="2004"/>
      <c r="DW1" s="2004"/>
      <c r="DX1" s="2004"/>
      <c r="DY1" s="2004"/>
      <c r="DZ1" s="2004"/>
      <c r="EA1" s="2004"/>
      <c r="EB1" s="2004"/>
      <c r="EC1" s="2004"/>
      <c r="ED1" s="2004"/>
      <c r="EE1" s="2004"/>
      <c r="EF1" s="2004"/>
      <c r="EG1" s="2004"/>
      <c r="EH1" s="2004"/>
      <c r="EI1" s="2004"/>
      <c r="EJ1" s="2004"/>
      <c r="EK1" s="2004"/>
      <c r="EL1" s="2004"/>
      <c r="EM1" s="2004"/>
      <c r="EN1" s="2004"/>
      <c r="EO1" s="2004"/>
      <c r="EP1" s="2004"/>
      <c r="EQ1" s="2004"/>
      <c r="ER1" s="2004"/>
      <c r="ES1" s="2004"/>
      <c r="ET1" s="2004"/>
      <c r="EU1" s="2004"/>
      <c r="EV1" s="2004"/>
      <c r="EW1" s="2004"/>
      <c r="EX1" s="2004"/>
      <c r="EY1" s="2004"/>
      <c r="EZ1" s="2004"/>
      <c r="FA1" s="2004"/>
      <c r="FB1" s="2004"/>
      <c r="FC1" s="2004"/>
      <c r="FD1" s="2004"/>
      <c r="FE1" s="2004"/>
      <c r="FF1" s="2004"/>
      <c r="FG1" s="2004"/>
      <c r="FH1" s="2004"/>
      <c r="FI1" s="2004"/>
      <c r="FJ1" s="2004"/>
      <c r="FK1" s="2004"/>
      <c r="FL1" s="2004"/>
      <c r="FM1" s="2004"/>
      <c r="FN1" s="2004"/>
      <c r="FO1" s="2004"/>
      <c r="FP1" s="2004"/>
      <c r="FQ1" s="2004"/>
      <c r="FR1" s="2004"/>
      <c r="FS1" s="2004"/>
      <c r="FT1" s="2004"/>
      <c r="FU1" s="2004"/>
      <c r="FV1" s="2004"/>
      <c r="FW1" s="2004"/>
      <c r="FX1" s="2004"/>
      <c r="FY1" s="2004"/>
      <c r="FZ1" s="2004"/>
      <c r="GA1" s="2004"/>
      <c r="GB1" s="2004"/>
      <c r="GC1" s="2004"/>
      <c r="GD1" s="2004"/>
      <c r="GE1" s="2004"/>
      <c r="GF1" s="2004"/>
      <c r="GG1" s="2004"/>
      <c r="GH1" s="2004"/>
      <c r="GI1" s="2004"/>
      <c r="GJ1" s="2004"/>
      <c r="GK1" s="2004"/>
      <c r="GL1" s="2004"/>
      <c r="GM1" s="2004"/>
      <c r="GN1" s="2004"/>
      <c r="GO1" s="2004"/>
      <c r="GP1" s="2004"/>
    </row>
    <row r="2" spans="1:198" s="1419" customFormat="1" ht="16.5" hidden="1" thickBot="1" x14ac:dyDescent="0.3">
      <c r="A2" s="1425" t="s">
        <v>838</v>
      </c>
      <c r="AH2" s="2004"/>
      <c r="AI2" s="2004"/>
      <c r="AJ2" s="2004"/>
      <c r="AK2" s="2004"/>
      <c r="AL2" s="2004"/>
      <c r="AM2" s="2004"/>
      <c r="AN2" s="2004"/>
      <c r="AO2" s="2004"/>
      <c r="AP2" s="2004"/>
      <c r="AQ2" s="2004"/>
      <c r="AR2" s="2004"/>
      <c r="AS2" s="2004"/>
      <c r="AT2" s="2004"/>
      <c r="AU2" s="2004"/>
      <c r="AV2" s="2004"/>
      <c r="AW2" s="2004"/>
      <c r="AX2" s="2004"/>
      <c r="AY2" s="2004"/>
      <c r="AZ2" s="2004"/>
      <c r="BA2" s="2004"/>
      <c r="BB2" s="2004"/>
      <c r="BC2" s="2004"/>
      <c r="BD2" s="2004"/>
      <c r="BE2" s="2004"/>
      <c r="BF2" s="2004"/>
      <c r="BG2" s="2004"/>
      <c r="BH2" s="2004"/>
      <c r="BI2" s="2004"/>
      <c r="BJ2" s="2004"/>
      <c r="BK2" s="2004"/>
      <c r="BL2" s="2004"/>
      <c r="BM2" s="2004"/>
      <c r="BN2" s="2004"/>
      <c r="BO2" s="2004"/>
      <c r="BP2" s="2004"/>
      <c r="BQ2" s="2004"/>
      <c r="BR2" s="2004"/>
      <c r="BS2" s="2004"/>
      <c r="BT2" s="2004"/>
      <c r="BU2" s="2004"/>
      <c r="BV2" s="2004"/>
      <c r="BW2" s="2004"/>
      <c r="BX2" s="2004"/>
      <c r="BY2" s="2004"/>
      <c r="BZ2" s="2004"/>
      <c r="CA2" s="2004"/>
      <c r="CB2" s="2004"/>
      <c r="CC2" s="2004"/>
      <c r="CD2" s="2004"/>
      <c r="CE2" s="2004"/>
      <c r="CF2" s="2004"/>
      <c r="CG2" s="2004"/>
      <c r="CH2" s="2004"/>
      <c r="CI2" s="2004"/>
      <c r="CJ2" s="2004"/>
      <c r="CK2" s="2004"/>
      <c r="CL2" s="2004"/>
      <c r="CM2" s="2004"/>
      <c r="CN2" s="2004"/>
      <c r="CO2" s="2004"/>
      <c r="CP2" s="2004"/>
      <c r="CQ2" s="2004"/>
      <c r="CR2" s="2004"/>
      <c r="CS2" s="2004"/>
      <c r="CT2" s="2004"/>
      <c r="CU2" s="2004"/>
      <c r="CV2" s="2004"/>
      <c r="CW2" s="2004"/>
      <c r="CX2" s="2004"/>
      <c r="CY2" s="2004"/>
      <c r="CZ2" s="2004"/>
      <c r="DA2" s="2004"/>
      <c r="DB2" s="2004"/>
      <c r="DC2" s="2004"/>
      <c r="DD2" s="2004"/>
      <c r="DE2" s="2004"/>
      <c r="DF2" s="2004"/>
      <c r="DG2" s="2004"/>
      <c r="DH2" s="2004"/>
      <c r="DI2" s="2004"/>
      <c r="DJ2" s="2004"/>
      <c r="DK2" s="2004"/>
      <c r="DL2" s="2004"/>
      <c r="DM2" s="2004"/>
      <c r="DN2" s="2004"/>
      <c r="DO2" s="2004"/>
      <c r="DP2" s="2004"/>
      <c r="DQ2" s="2004"/>
      <c r="DR2" s="2004"/>
      <c r="DS2" s="2004"/>
      <c r="DT2" s="2004"/>
      <c r="DU2" s="2004"/>
      <c r="DV2" s="2004"/>
      <c r="DW2" s="2004"/>
      <c r="DX2" s="2004"/>
      <c r="DY2" s="2004"/>
      <c r="DZ2" s="2004"/>
      <c r="EA2" s="2004"/>
      <c r="EB2" s="2004"/>
      <c r="EC2" s="2004"/>
      <c r="ED2" s="2004"/>
      <c r="EE2" s="2004"/>
      <c r="EF2" s="2004"/>
      <c r="EG2" s="2004"/>
      <c r="EH2" s="2004"/>
      <c r="EI2" s="2004"/>
      <c r="EJ2" s="2004"/>
      <c r="EK2" s="2004"/>
      <c r="EL2" s="2004"/>
      <c r="EM2" s="2004"/>
      <c r="EN2" s="2004"/>
      <c r="EO2" s="2004"/>
      <c r="EP2" s="2004"/>
      <c r="EQ2" s="2004"/>
      <c r="ER2" s="2004"/>
      <c r="ES2" s="2004"/>
      <c r="ET2" s="2004"/>
      <c r="EU2" s="2004"/>
      <c r="EV2" s="2004"/>
      <c r="EW2" s="2004"/>
      <c r="EX2" s="2004"/>
      <c r="EY2" s="2004"/>
      <c r="EZ2" s="2004"/>
      <c r="FA2" s="2004"/>
      <c r="FB2" s="2004"/>
      <c r="FC2" s="2004"/>
      <c r="FD2" s="2004"/>
      <c r="FE2" s="2004"/>
      <c r="FF2" s="2004"/>
      <c r="FG2" s="2004"/>
      <c r="FH2" s="2004"/>
      <c r="FI2" s="2004"/>
      <c r="FJ2" s="2004"/>
      <c r="FK2" s="2004"/>
      <c r="FL2" s="2004"/>
      <c r="FM2" s="2004"/>
      <c r="FN2" s="2004"/>
      <c r="FO2" s="2004"/>
      <c r="FP2" s="2004"/>
      <c r="FQ2" s="2004"/>
      <c r="FR2" s="2004"/>
      <c r="FS2" s="2004"/>
      <c r="FT2" s="2004"/>
      <c r="FU2" s="2004"/>
      <c r="FV2" s="2004"/>
      <c r="FW2" s="2004"/>
      <c r="FX2" s="2004"/>
      <c r="FY2" s="2004"/>
      <c r="FZ2" s="2004"/>
      <c r="GA2" s="2004"/>
      <c r="GB2" s="2004"/>
      <c r="GC2" s="2004"/>
      <c r="GD2" s="2004"/>
      <c r="GE2" s="2004"/>
      <c r="GF2" s="2004"/>
      <c r="GG2" s="2004"/>
      <c r="GH2" s="2004"/>
      <c r="GI2" s="2004"/>
      <c r="GJ2" s="2004"/>
      <c r="GK2" s="2004"/>
      <c r="GL2" s="2004"/>
      <c r="GM2" s="2004"/>
      <c r="GN2" s="2004"/>
      <c r="GO2" s="2004"/>
      <c r="GP2" s="2004"/>
    </row>
    <row r="3" spans="1:198" s="1419" customFormat="1" ht="15.75" hidden="1" x14ac:dyDescent="0.25">
      <c r="A3" s="1440" t="s">
        <v>126</v>
      </c>
      <c r="AH3" s="2004"/>
      <c r="AI3" s="2004"/>
      <c r="AJ3" s="2004"/>
      <c r="AK3" s="2004"/>
      <c r="AL3" s="2004"/>
      <c r="AM3" s="2004"/>
      <c r="AN3" s="2004"/>
      <c r="AO3" s="2004"/>
      <c r="AP3" s="2004"/>
      <c r="AQ3" s="2004"/>
      <c r="AR3" s="2004"/>
      <c r="AS3" s="2004"/>
      <c r="AT3" s="2004"/>
      <c r="AU3" s="2004"/>
      <c r="AV3" s="2004"/>
      <c r="AW3" s="2004"/>
      <c r="AX3" s="2004"/>
      <c r="AY3" s="2004"/>
      <c r="AZ3" s="2004"/>
      <c r="BA3" s="2004"/>
      <c r="BB3" s="2004"/>
      <c r="BC3" s="2004"/>
      <c r="BD3" s="2004"/>
      <c r="BE3" s="2004"/>
      <c r="BF3" s="2004"/>
      <c r="BG3" s="2004"/>
      <c r="BH3" s="2004"/>
      <c r="BI3" s="2004"/>
      <c r="BJ3" s="2004"/>
      <c r="BK3" s="2004"/>
      <c r="BL3" s="2004"/>
      <c r="BM3" s="2004"/>
      <c r="BN3" s="2004"/>
      <c r="BO3" s="2004"/>
      <c r="BP3" s="2004"/>
      <c r="BQ3" s="2004"/>
      <c r="BR3" s="2004"/>
      <c r="BS3" s="2004"/>
      <c r="BT3" s="2004"/>
      <c r="BU3" s="2004"/>
      <c r="BV3" s="2004"/>
      <c r="BW3" s="2004"/>
      <c r="BX3" s="2004"/>
      <c r="BY3" s="2004"/>
      <c r="BZ3" s="2004"/>
      <c r="CA3" s="2004"/>
      <c r="CB3" s="2004"/>
      <c r="CC3" s="2004"/>
      <c r="CD3" s="2004"/>
      <c r="CE3" s="2004"/>
      <c r="CF3" s="2004"/>
      <c r="CG3" s="2004"/>
      <c r="CH3" s="2004"/>
      <c r="CI3" s="2004"/>
      <c r="CJ3" s="2004"/>
      <c r="CK3" s="2004"/>
      <c r="CL3" s="2004"/>
      <c r="CM3" s="2004"/>
      <c r="CN3" s="2004"/>
      <c r="CO3" s="2004"/>
      <c r="CP3" s="2004"/>
      <c r="CQ3" s="2004"/>
      <c r="CR3" s="2004"/>
      <c r="CS3" s="2004"/>
      <c r="CT3" s="2004"/>
      <c r="CU3" s="2004"/>
      <c r="CV3" s="2004"/>
      <c r="CW3" s="2004"/>
      <c r="CX3" s="2004"/>
      <c r="CY3" s="2004"/>
      <c r="CZ3" s="2004"/>
      <c r="DA3" s="2004"/>
      <c r="DB3" s="2004"/>
      <c r="DC3" s="2004"/>
      <c r="DD3" s="2004"/>
      <c r="DE3" s="2004"/>
      <c r="DF3" s="2004"/>
      <c r="DG3" s="2004"/>
      <c r="DH3" s="2004"/>
      <c r="DI3" s="2004"/>
      <c r="DJ3" s="2004"/>
      <c r="DK3" s="2004"/>
      <c r="DL3" s="2004"/>
      <c r="DM3" s="2004"/>
      <c r="DN3" s="2004"/>
      <c r="DO3" s="2004"/>
      <c r="DP3" s="2004"/>
      <c r="DQ3" s="2004"/>
      <c r="DR3" s="2004"/>
      <c r="DS3" s="2004"/>
      <c r="DT3" s="2004"/>
      <c r="DU3" s="2004"/>
      <c r="DV3" s="2004"/>
      <c r="DW3" s="2004"/>
      <c r="DX3" s="2004"/>
      <c r="DY3" s="2004"/>
      <c r="DZ3" s="2004"/>
      <c r="EA3" s="2004"/>
      <c r="EB3" s="2004"/>
      <c r="EC3" s="2004"/>
      <c r="ED3" s="2004"/>
      <c r="EE3" s="2004"/>
      <c r="EF3" s="2004"/>
      <c r="EG3" s="2004"/>
      <c r="EH3" s="2004"/>
      <c r="EI3" s="2004"/>
      <c r="EJ3" s="2004"/>
      <c r="EK3" s="2004"/>
      <c r="EL3" s="2004"/>
      <c r="EM3" s="2004"/>
      <c r="EN3" s="2004"/>
      <c r="EO3" s="2004"/>
      <c r="EP3" s="2004"/>
      <c r="EQ3" s="2004"/>
      <c r="ER3" s="2004"/>
      <c r="ES3" s="2004"/>
      <c r="ET3" s="2004"/>
      <c r="EU3" s="2004"/>
      <c r="EV3" s="2004"/>
      <c r="EW3" s="2004"/>
      <c r="EX3" s="2004"/>
      <c r="EY3" s="2004"/>
      <c r="EZ3" s="2004"/>
      <c r="FA3" s="2004"/>
      <c r="FB3" s="2004"/>
      <c r="FC3" s="2004"/>
      <c r="FD3" s="2004"/>
      <c r="FE3" s="2004"/>
      <c r="FF3" s="2004"/>
      <c r="FG3" s="2004"/>
      <c r="FH3" s="2004"/>
      <c r="FI3" s="2004"/>
      <c r="FJ3" s="2004"/>
      <c r="FK3" s="2004"/>
      <c r="FL3" s="2004"/>
      <c r="FM3" s="2004"/>
      <c r="FN3" s="2004"/>
      <c r="FO3" s="2004"/>
      <c r="FP3" s="2004"/>
      <c r="FQ3" s="2004"/>
      <c r="FR3" s="2004"/>
      <c r="FS3" s="2004"/>
      <c r="FT3" s="2004"/>
      <c r="FU3" s="2004"/>
      <c r="FV3" s="2004"/>
      <c r="FW3" s="2004"/>
      <c r="FX3" s="2004"/>
      <c r="FY3" s="2004"/>
      <c r="FZ3" s="2004"/>
      <c r="GA3" s="2004"/>
      <c r="GB3" s="2004"/>
      <c r="GC3" s="2004"/>
      <c r="GD3" s="2004"/>
      <c r="GE3" s="2004"/>
      <c r="GF3" s="2004"/>
      <c r="GG3" s="2004"/>
      <c r="GH3" s="2004"/>
      <c r="GI3" s="2004"/>
      <c r="GJ3" s="2004"/>
      <c r="GK3" s="2004"/>
      <c r="GL3" s="2004"/>
      <c r="GM3" s="2004"/>
      <c r="GN3" s="2004"/>
      <c r="GO3" s="2004"/>
      <c r="GP3" s="2004"/>
    </row>
    <row r="4" spans="1:198" s="1419" customFormat="1" ht="18.75" hidden="1" x14ac:dyDescent="0.25">
      <c r="A4" s="1441" t="s">
        <v>1376</v>
      </c>
      <c r="B4" s="1442">
        <v>45722</v>
      </c>
      <c r="C4" s="1438"/>
      <c r="D4" s="1438"/>
      <c r="E4" s="1438"/>
      <c r="F4" s="1438"/>
      <c r="G4" s="1438"/>
      <c r="H4" s="1438"/>
      <c r="I4" s="1438" t="s">
        <v>1368</v>
      </c>
      <c r="J4" s="1443" t="s">
        <v>1385</v>
      </c>
      <c r="K4" s="1438" t="s">
        <v>1368</v>
      </c>
      <c r="L4" s="1438" t="s">
        <v>1368</v>
      </c>
      <c r="M4" s="1438" t="s">
        <v>1368</v>
      </c>
      <c r="N4" s="1438" t="s">
        <v>1368</v>
      </c>
      <c r="O4" s="1438" t="s">
        <v>1368</v>
      </c>
      <c r="P4" s="1443" t="s">
        <v>1385</v>
      </c>
      <c r="Q4" s="1443" t="s">
        <v>1385</v>
      </c>
      <c r="R4" s="1443" t="s">
        <v>1385</v>
      </c>
      <c r="S4" s="1438" t="s">
        <v>182</v>
      </c>
      <c r="T4" s="1443" t="s">
        <v>1385</v>
      </c>
      <c r="U4" s="1438" t="s">
        <v>1368</v>
      </c>
      <c r="V4" s="1438" t="s">
        <v>1368</v>
      </c>
      <c r="W4" s="1438"/>
      <c r="X4" s="1438"/>
      <c r="Y4" s="1438" t="s">
        <v>1735</v>
      </c>
      <c r="Z4" s="1438"/>
      <c r="AA4" s="1438"/>
      <c r="AB4" s="1438"/>
      <c r="AC4" s="1438"/>
      <c r="AD4" s="1438"/>
      <c r="AE4" s="1438"/>
      <c r="AF4" s="1438"/>
      <c r="AH4" s="2004"/>
      <c r="AI4" s="2004"/>
      <c r="AJ4" s="2004"/>
      <c r="AK4" s="2004"/>
      <c r="AL4" s="2004"/>
      <c r="AM4" s="2004"/>
      <c r="AN4" s="2004"/>
      <c r="AO4" s="2004"/>
      <c r="AP4" s="2004"/>
      <c r="AQ4" s="2004"/>
      <c r="AR4" s="2004"/>
      <c r="AS4" s="2004"/>
      <c r="AT4" s="2004"/>
      <c r="AU4" s="2004"/>
      <c r="AV4" s="2004"/>
      <c r="AW4" s="2004"/>
      <c r="AX4" s="2004"/>
      <c r="AY4" s="2004"/>
      <c r="AZ4" s="2004"/>
      <c r="BA4" s="2004"/>
      <c r="BB4" s="2004"/>
      <c r="BC4" s="2004"/>
      <c r="BD4" s="2004"/>
      <c r="BE4" s="2004"/>
      <c r="BF4" s="2004"/>
      <c r="BG4" s="2004"/>
      <c r="BH4" s="2004"/>
      <c r="BI4" s="2004"/>
      <c r="BJ4" s="2004"/>
      <c r="BK4" s="2004"/>
      <c r="BL4" s="2004"/>
      <c r="BM4" s="2004"/>
      <c r="BN4" s="2004"/>
      <c r="BO4" s="2004"/>
      <c r="BP4" s="2004"/>
      <c r="BQ4" s="2004"/>
      <c r="BR4" s="2004"/>
      <c r="BS4" s="2004"/>
      <c r="BT4" s="2004"/>
      <c r="BU4" s="2004"/>
      <c r="BV4" s="2004"/>
      <c r="BW4" s="2004"/>
      <c r="BX4" s="2004"/>
      <c r="BY4" s="2004"/>
      <c r="BZ4" s="2004"/>
      <c r="CA4" s="2004"/>
      <c r="CB4" s="2004"/>
      <c r="CC4" s="2004"/>
      <c r="CD4" s="2004"/>
      <c r="CE4" s="2004"/>
      <c r="CF4" s="2004"/>
      <c r="CG4" s="2004"/>
      <c r="CH4" s="2004"/>
      <c r="CI4" s="2004"/>
      <c r="CJ4" s="2004"/>
      <c r="CK4" s="2004"/>
      <c r="CL4" s="2004"/>
      <c r="CM4" s="2004"/>
      <c r="CN4" s="2004"/>
      <c r="CO4" s="2004"/>
      <c r="CP4" s="2004"/>
      <c r="CQ4" s="2004"/>
      <c r="CR4" s="2004"/>
      <c r="CS4" s="2004"/>
      <c r="CT4" s="2004"/>
      <c r="CU4" s="2004"/>
      <c r="CV4" s="2004"/>
      <c r="CW4" s="2004"/>
      <c r="CX4" s="2004"/>
      <c r="CY4" s="2004"/>
      <c r="CZ4" s="2004"/>
      <c r="DA4" s="2004"/>
      <c r="DB4" s="2004"/>
      <c r="DC4" s="2004"/>
      <c r="DD4" s="2004"/>
      <c r="DE4" s="2004"/>
      <c r="DF4" s="2004"/>
      <c r="DG4" s="2004"/>
      <c r="DH4" s="2004"/>
      <c r="DI4" s="2004"/>
      <c r="DJ4" s="2004"/>
      <c r="DK4" s="2004"/>
      <c r="DL4" s="2004"/>
      <c r="DM4" s="2004"/>
      <c r="DN4" s="2004"/>
      <c r="DO4" s="2004"/>
      <c r="DP4" s="2004"/>
      <c r="DQ4" s="2004"/>
      <c r="DR4" s="2004"/>
      <c r="DS4" s="2004"/>
      <c r="DT4" s="2004"/>
      <c r="DU4" s="2004"/>
      <c r="DV4" s="2004"/>
      <c r="DW4" s="2004"/>
      <c r="DX4" s="2004"/>
      <c r="DY4" s="2004"/>
      <c r="DZ4" s="2004"/>
      <c r="EA4" s="2004"/>
      <c r="EB4" s="2004"/>
      <c r="EC4" s="2004"/>
      <c r="ED4" s="2004"/>
      <c r="EE4" s="2004"/>
      <c r="EF4" s="2004"/>
      <c r="EG4" s="2004"/>
      <c r="EH4" s="2004"/>
      <c r="EI4" s="2004"/>
      <c r="EJ4" s="2004"/>
      <c r="EK4" s="2004"/>
      <c r="EL4" s="2004"/>
      <c r="EM4" s="2004"/>
      <c r="EN4" s="2004"/>
      <c r="EO4" s="2004"/>
      <c r="EP4" s="2004"/>
      <c r="EQ4" s="2004"/>
      <c r="ER4" s="2004"/>
      <c r="ES4" s="2004"/>
      <c r="ET4" s="2004"/>
      <c r="EU4" s="2004"/>
      <c r="EV4" s="2004"/>
      <c r="EW4" s="2004"/>
      <c r="EX4" s="2004"/>
      <c r="EY4" s="2004"/>
      <c r="EZ4" s="2004"/>
      <c r="FA4" s="2004"/>
      <c r="FB4" s="2004"/>
      <c r="FC4" s="2004"/>
      <c r="FD4" s="2004"/>
      <c r="FE4" s="2004"/>
      <c r="FF4" s="2004"/>
      <c r="FG4" s="2004"/>
      <c r="FH4" s="2004"/>
      <c r="FI4" s="2004"/>
      <c r="FJ4" s="2004"/>
      <c r="FK4" s="2004"/>
      <c r="FL4" s="2004"/>
      <c r="FM4" s="2004"/>
      <c r="FN4" s="2004"/>
      <c r="FO4" s="2004"/>
      <c r="FP4" s="2004"/>
      <c r="FQ4" s="2004"/>
      <c r="FR4" s="2004"/>
      <c r="FS4" s="2004"/>
      <c r="FT4" s="2004"/>
      <c r="FU4" s="2004"/>
      <c r="FV4" s="2004"/>
      <c r="FW4" s="2004"/>
      <c r="FX4" s="2004"/>
      <c r="FY4" s="2004"/>
      <c r="FZ4" s="2004"/>
      <c r="GA4" s="2004"/>
      <c r="GB4" s="2004"/>
      <c r="GC4" s="2004"/>
      <c r="GD4" s="2004"/>
      <c r="GE4" s="2004"/>
      <c r="GF4" s="2004"/>
      <c r="GG4" s="2004"/>
      <c r="GH4" s="2004"/>
      <c r="GI4" s="2004"/>
      <c r="GJ4" s="2004"/>
      <c r="GK4" s="2004"/>
      <c r="GL4" s="2004"/>
      <c r="GM4" s="2004"/>
      <c r="GN4" s="2004"/>
      <c r="GO4" s="2004"/>
      <c r="GP4" s="2004"/>
    </row>
    <row r="5" spans="1:198" s="1419" customFormat="1" ht="18.75" hidden="1" x14ac:dyDescent="0.25">
      <c r="A5" s="1588" t="s">
        <v>837</v>
      </c>
      <c r="B5" s="1445">
        <v>45705</v>
      </c>
      <c r="C5" s="1446"/>
      <c r="D5" s="1446"/>
      <c r="E5" s="1446"/>
      <c r="F5" s="1446"/>
      <c r="G5" s="1446"/>
      <c r="H5" s="1464" t="s">
        <v>1385</v>
      </c>
      <c r="I5" s="1446" t="s">
        <v>1368</v>
      </c>
      <c r="J5" s="1464" t="s">
        <v>1385</v>
      </c>
      <c r="K5" s="1446" t="s">
        <v>1368</v>
      </c>
      <c r="L5" s="1446" t="s">
        <v>1368</v>
      </c>
      <c r="M5" s="1446" t="s">
        <v>1368</v>
      </c>
      <c r="N5" s="1446" t="s">
        <v>1368</v>
      </c>
      <c r="O5" s="1446"/>
      <c r="P5" s="1446" t="s">
        <v>1368</v>
      </c>
      <c r="Q5" s="1446" t="s">
        <v>1368</v>
      </c>
      <c r="R5" s="1464" t="s">
        <v>1385</v>
      </c>
      <c r="S5" s="1446" t="s">
        <v>1368</v>
      </c>
      <c r="T5" s="1446" t="s">
        <v>1368</v>
      </c>
      <c r="U5" s="1438"/>
      <c r="V5" s="1438"/>
      <c r="W5" s="1438"/>
      <c r="X5" s="1438"/>
      <c r="Y5" s="1438"/>
      <c r="Z5" s="1438"/>
      <c r="AA5" s="1438"/>
      <c r="AB5" s="1438"/>
      <c r="AC5" s="1438"/>
      <c r="AD5" s="1438"/>
      <c r="AE5" s="1438"/>
      <c r="AF5" s="1438"/>
      <c r="AH5" s="2004"/>
      <c r="AI5" s="2004"/>
      <c r="AJ5" s="2004"/>
      <c r="AK5" s="2004"/>
      <c r="AL5" s="2004"/>
      <c r="AM5" s="2004"/>
      <c r="AN5" s="2004"/>
      <c r="AO5" s="2004"/>
      <c r="AP5" s="2004"/>
      <c r="AQ5" s="2004"/>
      <c r="AR5" s="2004"/>
      <c r="AS5" s="2004"/>
      <c r="AT5" s="2004"/>
      <c r="AU5" s="2004"/>
      <c r="AV5" s="2004"/>
      <c r="AW5" s="2004"/>
      <c r="AX5" s="2004"/>
      <c r="AY5" s="2004"/>
      <c r="AZ5" s="2004"/>
      <c r="BA5" s="2004"/>
      <c r="BB5" s="2004"/>
      <c r="BC5" s="2004"/>
      <c r="BD5" s="2004"/>
      <c r="BE5" s="2004"/>
      <c r="BF5" s="2004"/>
      <c r="BG5" s="2004"/>
      <c r="BH5" s="2004"/>
      <c r="BI5" s="2004"/>
      <c r="BJ5" s="2004"/>
      <c r="BK5" s="2004"/>
      <c r="BL5" s="2004"/>
      <c r="BM5" s="2004"/>
      <c r="BN5" s="2004"/>
      <c r="BO5" s="2004"/>
      <c r="BP5" s="2004"/>
      <c r="BQ5" s="2004"/>
      <c r="BR5" s="2004"/>
      <c r="BS5" s="2004"/>
      <c r="BT5" s="2004"/>
      <c r="BU5" s="2004"/>
      <c r="BV5" s="2004"/>
      <c r="BW5" s="2004"/>
      <c r="BX5" s="2004"/>
      <c r="BY5" s="2004"/>
      <c r="BZ5" s="2004"/>
      <c r="CA5" s="2004"/>
      <c r="CB5" s="2004"/>
      <c r="CC5" s="2004"/>
      <c r="CD5" s="2004"/>
      <c r="CE5" s="2004"/>
      <c r="CF5" s="2004"/>
      <c r="CG5" s="2004"/>
      <c r="CH5" s="2004"/>
      <c r="CI5" s="2004"/>
      <c r="CJ5" s="2004"/>
      <c r="CK5" s="2004"/>
      <c r="CL5" s="2004"/>
      <c r="CM5" s="2004"/>
      <c r="CN5" s="2004"/>
      <c r="CO5" s="2004"/>
      <c r="CP5" s="2004"/>
      <c r="CQ5" s="2004"/>
      <c r="CR5" s="2004"/>
      <c r="CS5" s="2004"/>
      <c r="CT5" s="2004"/>
      <c r="CU5" s="2004"/>
      <c r="CV5" s="2004"/>
      <c r="CW5" s="2004"/>
      <c r="CX5" s="2004"/>
      <c r="CY5" s="2004"/>
      <c r="CZ5" s="2004"/>
      <c r="DA5" s="2004"/>
      <c r="DB5" s="2004"/>
      <c r="DC5" s="2004"/>
      <c r="DD5" s="2004"/>
      <c r="DE5" s="2004"/>
      <c r="DF5" s="2004"/>
      <c r="DG5" s="2004"/>
      <c r="DH5" s="2004"/>
      <c r="DI5" s="2004"/>
      <c r="DJ5" s="2004"/>
      <c r="DK5" s="2004"/>
      <c r="DL5" s="2004"/>
      <c r="DM5" s="2004"/>
      <c r="DN5" s="2004"/>
      <c r="DO5" s="2004"/>
      <c r="DP5" s="2004"/>
      <c r="DQ5" s="2004"/>
      <c r="DR5" s="2004"/>
      <c r="DS5" s="2004"/>
      <c r="DT5" s="2004"/>
      <c r="DU5" s="2004"/>
      <c r="DV5" s="2004"/>
      <c r="DW5" s="2004"/>
      <c r="DX5" s="2004"/>
      <c r="DY5" s="2004"/>
      <c r="DZ5" s="2004"/>
      <c r="EA5" s="2004"/>
      <c r="EB5" s="2004"/>
      <c r="EC5" s="2004"/>
      <c r="ED5" s="2004"/>
      <c r="EE5" s="2004"/>
      <c r="EF5" s="2004"/>
      <c r="EG5" s="2004"/>
      <c r="EH5" s="2004"/>
      <c r="EI5" s="2004"/>
      <c r="EJ5" s="2004"/>
      <c r="EK5" s="2004"/>
      <c r="EL5" s="2004"/>
      <c r="EM5" s="2004"/>
      <c r="EN5" s="2004"/>
      <c r="EO5" s="2004"/>
      <c r="EP5" s="2004"/>
      <c r="EQ5" s="2004"/>
      <c r="ER5" s="2004"/>
      <c r="ES5" s="2004"/>
      <c r="ET5" s="2004"/>
      <c r="EU5" s="2004"/>
      <c r="EV5" s="2004"/>
      <c r="EW5" s="2004"/>
      <c r="EX5" s="2004"/>
      <c r="EY5" s="2004"/>
      <c r="EZ5" s="2004"/>
      <c r="FA5" s="2004"/>
      <c r="FB5" s="2004"/>
      <c r="FC5" s="2004"/>
      <c r="FD5" s="2004"/>
      <c r="FE5" s="2004"/>
      <c r="FF5" s="2004"/>
      <c r="FG5" s="2004"/>
      <c r="FH5" s="2004"/>
      <c r="FI5" s="2004"/>
      <c r="FJ5" s="2004"/>
      <c r="FK5" s="2004"/>
      <c r="FL5" s="2004"/>
      <c r="FM5" s="2004"/>
      <c r="FN5" s="2004"/>
      <c r="FO5" s="2004"/>
      <c r="FP5" s="2004"/>
      <c r="FQ5" s="2004"/>
      <c r="FR5" s="2004"/>
      <c r="FS5" s="2004"/>
      <c r="FT5" s="2004"/>
      <c r="FU5" s="2004"/>
      <c r="FV5" s="2004"/>
      <c r="FW5" s="2004"/>
      <c r="FX5" s="2004"/>
      <c r="FY5" s="2004"/>
      <c r="FZ5" s="2004"/>
      <c r="GA5" s="2004"/>
      <c r="GB5" s="2004"/>
      <c r="GC5" s="2004"/>
      <c r="GD5" s="2004"/>
      <c r="GE5" s="2004"/>
      <c r="GF5" s="2004"/>
      <c r="GG5" s="2004"/>
      <c r="GH5" s="2004"/>
      <c r="GI5" s="2004"/>
      <c r="GJ5" s="2004"/>
      <c r="GK5" s="2004"/>
      <c r="GL5" s="2004"/>
      <c r="GM5" s="2004"/>
      <c r="GN5" s="2004"/>
      <c r="GO5" s="2004"/>
      <c r="GP5" s="2004"/>
    </row>
    <row r="6" spans="1:198" s="1628" customFormat="1" ht="18.75" hidden="1" x14ac:dyDescent="0.25">
      <c r="A6" s="1588" t="s">
        <v>653</v>
      </c>
      <c r="B6" s="1445">
        <v>45684</v>
      </c>
      <c r="C6" s="1446"/>
      <c r="D6" s="1446"/>
      <c r="E6" s="1446"/>
      <c r="F6" s="1464" t="s">
        <v>1385</v>
      </c>
      <c r="G6" s="1464" t="s">
        <v>1385</v>
      </c>
      <c r="H6" s="1446" t="s">
        <v>1368</v>
      </c>
      <c r="I6" s="1446" t="s">
        <v>1368</v>
      </c>
      <c r="J6" s="1464" t="s">
        <v>1385</v>
      </c>
      <c r="K6" s="1446" t="s">
        <v>1368</v>
      </c>
      <c r="L6" s="1446" t="s">
        <v>1368</v>
      </c>
      <c r="M6" s="1446" t="s">
        <v>1368</v>
      </c>
      <c r="N6" s="1446" t="s">
        <v>1368</v>
      </c>
      <c r="O6" s="1446"/>
      <c r="P6" s="1446" t="s">
        <v>1368</v>
      </c>
      <c r="Q6" s="1446" t="s">
        <v>1368</v>
      </c>
      <c r="R6" s="1464" t="s">
        <v>1385</v>
      </c>
      <c r="S6" s="1464" t="s">
        <v>1385</v>
      </c>
      <c r="T6" s="1464" t="s">
        <v>1385</v>
      </c>
      <c r="U6" s="1446" t="s">
        <v>1368</v>
      </c>
      <c r="V6" s="1446"/>
      <c r="W6" s="1446"/>
      <c r="X6" s="1446"/>
      <c r="Y6" s="1446"/>
      <c r="Z6" s="1446"/>
      <c r="AA6" s="1446"/>
      <c r="AB6" s="1446"/>
      <c r="AC6" s="1446"/>
      <c r="AD6" s="1446"/>
      <c r="AE6" s="1446"/>
      <c r="AF6" s="1446"/>
      <c r="AH6" s="2004"/>
      <c r="AI6" s="2004"/>
      <c r="AJ6" s="2004"/>
      <c r="AK6" s="2004"/>
      <c r="AL6" s="2004"/>
      <c r="AM6" s="2004"/>
      <c r="AN6" s="2004"/>
      <c r="AO6" s="2004"/>
      <c r="AP6" s="2004"/>
      <c r="AQ6" s="2004"/>
      <c r="AR6" s="2004"/>
      <c r="AS6" s="2004"/>
      <c r="AT6" s="2004"/>
      <c r="AU6" s="2004"/>
      <c r="AV6" s="2004"/>
      <c r="AW6" s="2004"/>
      <c r="AX6" s="2004"/>
      <c r="AY6" s="2004"/>
      <c r="AZ6" s="2004"/>
      <c r="BA6" s="2004"/>
      <c r="BB6" s="2004"/>
      <c r="BC6" s="2004"/>
      <c r="BD6" s="2004"/>
      <c r="BE6" s="2004"/>
      <c r="BF6" s="2004"/>
      <c r="BG6" s="2004"/>
      <c r="BH6" s="2004"/>
      <c r="BI6" s="2004"/>
      <c r="BJ6" s="2004"/>
      <c r="BK6" s="2004"/>
      <c r="BL6" s="2004"/>
      <c r="BM6" s="2004"/>
      <c r="BN6" s="2004"/>
      <c r="BO6" s="2004"/>
      <c r="BP6" s="2004"/>
      <c r="BQ6" s="2004"/>
      <c r="BR6" s="2004"/>
      <c r="BS6" s="2004"/>
      <c r="BT6" s="2004"/>
      <c r="BU6" s="2004"/>
      <c r="BV6" s="2004"/>
      <c r="BW6" s="2004"/>
      <c r="BX6" s="2004"/>
      <c r="BY6" s="2004"/>
      <c r="BZ6" s="2004"/>
      <c r="CA6" s="2004"/>
      <c r="CB6" s="2004"/>
      <c r="CC6" s="2004"/>
      <c r="CD6" s="2004"/>
      <c r="CE6" s="2004"/>
      <c r="CF6" s="2004"/>
      <c r="CG6" s="2004"/>
      <c r="CH6" s="2004"/>
      <c r="CI6" s="2004"/>
      <c r="CJ6" s="2004"/>
      <c r="CK6" s="2004"/>
      <c r="CL6" s="2004"/>
      <c r="CM6" s="2004"/>
      <c r="CN6" s="2004"/>
      <c r="CO6" s="2004"/>
      <c r="CP6" s="2004"/>
      <c r="CQ6" s="2004"/>
      <c r="CR6" s="2004"/>
      <c r="CS6" s="2004"/>
      <c r="CT6" s="2004"/>
      <c r="CU6" s="2004"/>
      <c r="CV6" s="2004"/>
      <c r="CW6" s="2004"/>
      <c r="CX6" s="2004"/>
      <c r="CY6" s="2004"/>
      <c r="CZ6" s="2004"/>
      <c r="DA6" s="2004"/>
      <c r="DB6" s="2004"/>
      <c r="DC6" s="2004"/>
      <c r="DD6" s="2004"/>
      <c r="DE6" s="2004"/>
      <c r="DF6" s="2004"/>
      <c r="DG6" s="2004"/>
      <c r="DH6" s="2004"/>
      <c r="DI6" s="2004"/>
      <c r="DJ6" s="2004"/>
      <c r="DK6" s="2004"/>
      <c r="DL6" s="2004"/>
      <c r="DM6" s="2004"/>
      <c r="DN6" s="2004"/>
      <c r="DO6" s="2004"/>
      <c r="DP6" s="2004"/>
      <c r="DQ6" s="2004"/>
      <c r="DR6" s="2004"/>
      <c r="DS6" s="2004"/>
      <c r="DT6" s="2004"/>
      <c r="DU6" s="2004"/>
      <c r="DV6" s="2004"/>
      <c r="DW6" s="2004"/>
      <c r="DX6" s="2004"/>
      <c r="DY6" s="2004"/>
      <c r="DZ6" s="2004"/>
      <c r="EA6" s="2004"/>
      <c r="EB6" s="2004"/>
      <c r="EC6" s="2004"/>
      <c r="ED6" s="2004"/>
      <c r="EE6" s="2004"/>
      <c r="EF6" s="2004"/>
      <c r="EG6" s="2004"/>
      <c r="EH6" s="2004"/>
      <c r="EI6" s="2004"/>
      <c r="EJ6" s="2004"/>
      <c r="EK6" s="2004"/>
      <c r="EL6" s="2004"/>
      <c r="EM6" s="2004"/>
      <c r="EN6" s="2004"/>
      <c r="EO6" s="2004"/>
      <c r="EP6" s="2004"/>
      <c r="EQ6" s="2004"/>
      <c r="ER6" s="2004"/>
      <c r="ES6" s="2004"/>
      <c r="ET6" s="2004"/>
      <c r="EU6" s="2004"/>
      <c r="EV6" s="2004"/>
      <c r="EW6" s="2004"/>
      <c r="EX6" s="2004"/>
      <c r="EY6" s="2004"/>
      <c r="EZ6" s="2004"/>
      <c r="FA6" s="2004"/>
      <c r="FB6" s="2004"/>
      <c r="FC6" s="2004"/>
      <c r="FD6" s="2004"/>
      <c r="FE6" s="2004"/>
      <c r="FF6" s="2004"/>
      <c r="FG6" s="2004"/>
      <c r="FH6" s="2004"/>
      <c r="FI6" s="2004"/>
      <c r="FJ6" s="2004"/>
      <c r="FK6" s="2004"/>
      <c r="FL6" s="2004"/>
      <c r="FM6" s="2004"/>
      <c r="FN6" s="2004"/>
      <c r="FO6" s="2004"/>
      <c r="FP6" s="2004"/>
      <c r="FQ6" s="2004"/>
      <c r="FR6" s="2004"/>
      <c r="FS6" s="2004"/>
      <c r="FT6" s="2004"/>
      <c r="FU6" s="2004"/>
      <c r="FV6" s="2004"/>
      <c r="FW6" s="2004"/>
      <c r="FX6" s="2004"/>
      <c r="FY6" s="2004"/>
      <c r="FZ6" s="2004"/>
      <c r="GA6" s="2004"/>
      <c r="GB6" s="2004"/>
      <c r="GC6" s="2004"/>
      <c r="GD6" s="2004"/>
      <c r="GE6" s="2004"/>
      <c r="GF6" s="2004"/>
      <c r="GG6" s="2004"/>
      <c r="GH6" s="2004"/>
      <c r="GI6" s="2004"/>
      <c r="GJ6" s="2004"/>
      <c r="GK6" s="2004"/>
      <c r="GL6" s="2004"/>
      <c r="GM6" s="2004"/>
      <c r="GN6" s="2004"/>
      <c r="GO6" s="2004"/>
      <c r="GP6" s="2004"/>
    </row>
    <row r="7" spans="1:198" s="1419" customFormat="1" ht="18.75" hidden="1" x14ac:dyDescent="0.25">
      <c r="A7" s="1441" t="s">
        <v>173</v>
      </c>
      <c r="B7" s="1442">
        <v>45722</v>
      </c>
      <c r="C7" s="1438"/>
      <c r="D7" s="1438"/>
      <c r="E7" s="1438"/>
      <c r="F7" s="1438"/>
      <c r="G7" s="1438"/>
      <c r="H7" s="1438"/>
      <c r="I7" s="1438" t="s">
        <v>1368</v>
      </c>
      <c r="J7" s="1443" t="s">
        <v>1385</v>
      </c>
      <c r="K7" s="1438" t="s">
        <v>1368</v>
      </c>
      <c r="L7" s="1438" t="s">
        <v>1368</v>
      </c>
      <c r="M7" s="1438" t="s">
        <v>1368</v>
      </c>
      <c r="N7" s="1438" t="s">
        <v>1368</v>
      </c>
      <c r="O7" s="1438" t="s">
        <v>1368</v>
      </c>
      <c r="P7" s="1443" t="s">
        <v>1385</v>
      </c>
      <c r="Q7" s="1438" t="s">
        <v>1368</v>
      </c>
      <c r="R7" s="1443" t="s">
        <v>1385</v>
      </c>
      <c r="S7" s="1438" t="s">
        <v>1368</v>
      </c>
      <c r="T7" s="1443" t="s">
        <v>1385</v>
      </c>
      <c r="U7" s="1443" t="s">
        <v>1385</v>
      </c>
      <c r="V7" s="1438" t="s">
        <v>1368</v>
      </c>
      <c r="W7" s="1438"/>
      <c r="X7" s="1438" t="s">
        <v>1368</v>
      </c>
      <c r="Y7" s="1438"/>
      <c r="Z7" s="1438"/>
      <c r="AA7" s="1438"/>
      <c r="AB7" s="1438"/>
      <c r="AC7" s="1438" t="s">
        <v>1703</v>
      </c>
      <c r="AD7" s="1438"/>
      <c r="AE7" s="1438"/>
      <c r="AF7" s="1438"/>
      <c r="AH7" s="2004"/>
      <c r="AI7" s="2004"/>
      <c r="AJ7" s="2004"/>
      <c r="AK7" s="2004"/>
      <c r="AL7" s="2004"/>
      <c r="AM7" s="2004"/>
      <c r="AN7" s="2004"/>
      <c r="AO7" s="2004"/>
      <c r="AP7" s="2004"/>
      <c r="AQ7" s="2004"/>
      <c r="AR7" s="2004"/>
      <c r="AS7" s="2004"/>
      <c r="AT7" s="2004"/>
      <c r="AU7" s="2004"/>
      <c r="AV7" s="2004"/>
      <c r="AW7" s="2004"/>
      <c r="AX7" s="2004"/>
      <c r="AY7" s="2004"/>
      <c r="AZ7" s="2004"/>
      <c r="BA7" s="2004"/>
      <c r="BB7" s="2004"/>
      <c r="BC7" s="2004"/>
      <c r="BD7" s="2004"/>
      <c r="BE7" s="2004"/>
      <c r="BF7" s="2004"/>
      <c r="BG7" s="2004"/>
      <c r="BH7" s="2004"/>
      <c r="BI7" s="2004"/>
      <c r="BJ7" s="2004"/>
      <c r="BK7" s="2004"/>
      <c r="BL7" s="2004"/>
      <c r="BM7" s="2004"/>
      <c r="BN7" s="2004"/>
      <c r="BO7" s="2004"/>
      <c r="BP7" s="2004"/>
      <c r="BQ7" s="2004"/>
      <c r="BR7" s="2004"/>
      <c r="BS7" s="2004"/>
      <c r="BT7" s="2004"/>
      <c r="BU7" s="2004"/>
      <c r="BV7" s="2004"/>
      <c r="BW7" s="2004"/>
      <c r="BX7" s="2004"/>
      <c r="BY7" s="2004"/>
      <c r="BZ7" s="2004"/>
      <c r="CA7" s="2004"/>
      <c r="CB7" s="2004"/>
      <c r="CC7" s="2004"/>
      <c r="CD7" s="2004"/>
      <c r="CE7" s="2004"/>
      <c r="CF7" s="2004"/>
      <c r="CG7" s="2004"/>
      <c r="CH7" s="2004"/>
      <c r="CI7" s="2004"/>
      <c r="CJ7" s="2004"/>
      <c r="CK7" s="2004"/>
      <c r="CL7" s="2004"/>
      <c r="CM7" s="2004"/>
      <c r="CN7" s="2004"/>
      <c r="CO7" s="2004"/>
      <c r="CP7" s="2004"/>
      <c r="CQ7" s="2004"/>
      <c r="CR7" s="2004"/>
      <c r="CS7" s="2004"/>
      <c r="CT7" s="2004"/>
      <c r="CU7" s="2004"/>
      <c r="CV7" s="2004"/>
      <c r="CW7" s="2004"/>
      <c r="CX7" s="2004"/>
      <c r="CY7" s="2004"/>
      <c r="CZ7" s="2004"/>
      <c r="DA7" s="2004"/>
      <c r="DB7" s="2004"/>
      <c r="DC7" s="2004"/>
      <c r="DD7" s="2004"/>
      <c r="DE7" s="2004"/>
      <c r="DF7" s="2004"/>
      <c r="DG7" s="2004"/>
      <c r="DH7" s="2004"/>
      <c r="DI7" s="2004"/>
      <c r="DJ7" s="2004"/>
      <c r="DK7" s="2004"/>
      <c r="DL7" s="2004"/>
      <c r="DM7" s="2004"/>
      <c r="DN7" s="2004"/>
      <c r="DO7" s="2004"/>
      <c r="DP7" s="2004"/>
      <c r="DQ7" s="2004"/>
      <c r="DR7" s="2004"/>
      <c r="DS7" s="2004"/>
      <c r="DT7" s="2004"/>
      <c r="DU7" s="2004"/>
      <c r="DV7" s="2004"/>
      <c r="DW7" s="2004"/>
      <c r="DX7" s="2004"/>
      <c r="DY7" s="2004"/>
      <c r="DZ7" s="2004"/>
      <c r="EA7" s="2004"/>
      <c r="EB7" s="2004"/>
      <c r="EC7" s="2004"/>
      <c r="ED7" s="2004"/>
      <c r="EE7" s="2004"/>
      <c r="EF7" s="2004"/>
      <c r="EG7" s="2004"/>
      <c r="EH7" s="2004"/>
      <c r="EI7" s="2004"/>
      <c r="EJ7" s="2004"/>
      <c r="EK7" s="2004"/>
      <c r="EL7" s="2004"/>
      <c r="EM7" s="2004"/>
      <c r="EN7" s="2004"/>
      <c r="EO7" s="2004"/>
      <c r="EP7" s="2004"/>
      <c r="EQ7" s="2004"/>
      <c r="ER7" s="2004"/>
      <c r="ES7" s="2004"/>
      <c r="ET7" s="2004"/>
      <c r="EU7" s="2004"/>
      <c r="EV7" s="2004"/>
      <c r="EW7" s="2004"/>
      <c r="EX7" s="2004"/>
      <c r="EY7" s="2004"/>
      <c r="EZ7" s="2004"/>
      <c r="FA7" s="2004"/>
      <c r="FB7" s="2004"/>
      <c r="FC7" s="2004"/>
      <c r="FD7" s="2004"/>
      <c r="FE7" s="2004"/>
      <c r="FF7" s="2004"/>
      <c r="FG7" s="2004"/>
      <c r="FH7" s="2004"/>
      <c r="FI7" s="2004"/>
      <c r="FJ7" s="2004"/>
      <c r="FK7" s="2004"/>
      <c r="FL7" s="2004"/>
      <c r="FM7" s="2004"/>
      <c r="FN7" s="2004"/>
      <c r="FO7" s="2004"/>
      <c r="FP7" s="2004"/>
      <c r="FQ7" s="2004"/>
      <c r="FR7" s="2004"/>
      <c r="FS7" s="2004"/>
      <c r="FT7" s="2004"/>
      <c r="FU7" s="2004"/>
      <c r="FV7" s="2004"/>
      <c r="FW7" s="2004"/>
      <c r="FX7" s="2004"/>
      <c r="FY7" s="2004"/>
      <c r="FZ7" s="2004"/>
      <c r="GA7" s="2004"/>
      <c r="GB7" s="2004"/>
      <c r="GC7" s="2004"/>
      <c r="GD7" s="2004"/>
      <c r="GE7" s="2004"/>
      <c r="GF7" s="2004"/>
      <c r="GG7" s="2004"/>
      <c r="GH7" s="2004"/>
      <c r="GI7" s="2004"/>
      <c r="GJ7" s="2004"/>
      <c r="GK7" s="2004"/>
      <c r="GL7" s="2004"/>
      <c r="GM7" s="2004"/>
      <c r="GN7" s="2004"/>
      <c r="GO7" s="2004"/>
      <c r="GP7" s="2004"/>
    </row>
    <row r="8" spans="1:198" s="1419" customFormat="1" ht="18.75" hidden="1" x14ac:dyDescent="0.25">
      <c r="A8" s="1441" t="s">
        <v>1454</v>
      </c>
      <c r="B8" s="1442">
        <v>45684</v>
      </c>
      <c r="C8" s="1438"/>
      <c r="D8" s="1438"/>
      <c r="E8" s="1438"/>
      <c r="F8" s="1438" t="s">
        <v>1368</v>
      </c>
      <c r="G8" s="1438" t="s">
        <v>1368</v>
      </c>
      <c r="H8" s="1438" t="s">
        <v>1368</v>
      </c>
      <c r="I8" s="1438" t="s">
        <v>1368</v>
      </c>
      <c r="J8" s="1443" t="s">
        <v>1385</v>
      </c>
      <c r="K8" s="1438" t="s">
        <v>1368</v>
      </c>
      <c r="L8" s="1438" t="s">
        <v>1368</v>
      </c>
      <c r="M8" s="1438" t="s">
        <v>1368</v>
      </c>
      <c r="N8" s="1438" t="s">
        <v>1368</v>
      </c>
      <c r="O8" s="1438" t="s">
        <v>1368</v>
      </c>
      <c r="P8" s="1443" t="s">
        <v>1385</v>
      </c>
      <c r="Q8" s="1443" t="s">
        <v>1385</v>
      </c>
      <c r="R8" s="1443" t="s">
        <v>1385</v>
      </c>
      <c r="S8" s="1438" t="s">
        <v>1368</v>
      </c>
      <c r="T8" s="1438" t="s">
        <v>1368</v>
      </c>
      <c r="U8" s="1438" t="s">
        <v>1368</v>
      </c>
      <c r="V8" s="1438" t="s">
        <v>1368</v>
      </c>
      <c r="W8" s="1438" t="s">
        <v>1368</v>
      </c>
      <c r="X8" s="1438" t="s">
        <v>1368</v>
      </c>
      <c r="Y8" s="1438"/>
      <c r="Z8" s="1438" t="s">
        <v>1797</v>
      </c>
      <c r="AA8" s="1438"/>
      <c r="AB8" s="1438"/>
      <c r="AC8" s="1438"/>
      <c r="AD8" s="1438"/>
      <c r="AE8" s="1438"/>
      <c r="AF8" s="1438"/>
      <c r="AH8" s="2004"/>
      <c r="AI8" s="2004"/>
      <c r="AJ8" s="2004"/>
      <c r="AK8" s="2004"/>
      <c r="AL8" s="2004"/>
      <c r="AM8" s="2004"/>
      <c r="AN8" s="2004"/>
      <c r="AO8" s="2004"/>
      <c r="AP8" s="2004"/>
      <c r="AQ8" s="2004"/>
      <c r="AR8" s="2004"/>
      <c r="AS8" s="2004"/>
      <c r="AT8" s="2004"/>
      <c r="AU8" s="2004"/>
      <c r="AV8" s="2004"/>
      <c r="AW8" s="2004"/>
      <c r="AX8" s="2004"/>
      <c r="AY8" s="2004"/>
      <c r="AZ8" s="2004"/>
      <c r="BA8" s="2004"/>
      <c r="BB8" s="2004"/>
      <c r="BC8" s="2004"/>
      <c r="BD8" s="2004"/>
      <c r="BE8" s="2004"/>
      <c r="BF8" s="2004"/>
      <c r="BG8" s="2004"/>
      <c r="BH8" s="2004"/>
      <c r="BI8" s="2004"/>
      <c r="BJ8" s="2004"/>
      <c r="BK8" s="2004"/>
      <c r="BL8" s="2004"/>
      <c r="BM8" s="2004"/>
      <c r="BN8" s="2004"/>
      <c r="BO8" s="2004"/>
      <c r="BP8" s="2004"/>
      <c r="BQ8" s="2004"/>
      <c r="BR8" s="2004"/>
      <c r="BS8" s="2004"/>
      <c r="BT8" s="2004"/>
      <c r="BU8" s="2004"/>
      <c r="BV8" s="2004"/>
      <c r="BW8" s="2004"/>
      <c r="BX8" s="2004"/>
      <c r="BY8" s="2004"/>
      <c r="BZ8" s="2004"/>
      <c r="CA8" s="2004"/>
      <c r="CB8" s="2004"/>
      <c r="CC8" s="2004"/>
      <c r="CD8" s="2004"/>
      <c r="CE8" s="2004"/>
      <c r="CF8" s="2004"/>
      <c r="CG8" s="2004"/>
      <c r="CH8" s="2004"/>
      <c r="CI8" s="2004"/>
      <c r="CJ8" s="2004"/>
      <c r="CK8" s="2004"/>
      <c r="CL8" s="2004"/>
      <c r="CM8" s="2004"/>
      <c r="CN8" s="2004"/>
      <c r="CO8" s="2004"/>
      <c r="CP8" s="2004"/>
      <c r="CQ8" s="2004"/>
      <c r="CR8" s="2004"/>
      <c r="CS8" s="2004"/>
      <c r="CT8" s="2004"/>
      <c r="CU8" s="2004"/>
      <c r="CV8" s="2004"/>
      <c r="CW8" s="2004"/>
      <c r="CX8" s="2004"/>
      <c r="CY8" s="2004"/>
      <c r="CZ8" s="2004"/>
      <c r="DA8" s="2004"/>
      <c r="DB8" s="2004"/>
      <c r="DC8" s="2004"/>
      <c r="DD8" s="2004"/>
      <c r="DE8" s="2004"/>
      <c r="DF8" s="2004"/>
      <c r="DG8" s="2004"/>
      <c r="DH8" s="2004"/>
      <c r="DI8" s="2004"/>
      <c r="DJ8" s="2004"/>
      <c r="DK8" s="2004"/>
      <c r="DL8" s="2004"/>
      <c r="DM8" s="2004"/>
      <c r="DN8" s="2004"/>
      <c r="DO8" s="2004"/>
      <c r="DP8" s="2004"/>
      <c r="DQ8" s="2004"/>
      <c r="DR8" s="2004"/>
      <c r="DS8" s="2004"/>
      <c r="DT8" s="2004"/>
      <c r="DU8" s="2004"/>
      <c r="DV8" s="2004"/>
      <c r="DW8" s="2004"/>
      <c r="DX8" s="2004"/>
      <c r="DY8" s="2004"/>
      <c r="DZ8" s="2004"/>
      <c r="EA8" s="2004"/>
      <c r="EB8" s="2004"/>
      <c r="EC8" s="2004"/>
      <c r="ED8" s="2004"/>
      <c r="EE8" s="2004"/>
      <c r="EF8" s="2004"/>
      <c r="EG8" s="2004"/>
      <c r="EH8" s="2004"/>
      <c r="EI8" s="2004"/>
      <c r="EJ8" s="2004"/>
      <c r="EK8" s="2004"/>
      <c r="EL8" s="2004"/>
      <c r="EM8" s="2004"/>
      <c r="EN8" s="2004"/>
      <c r="EO8" s="2004"/>
      <c r="EP8" s="2004"/>
      <c r="EQ8" s="2004"/>
      <c r="ER8" s="2004"/>
      <c r="ES8" s="2004"/>
      <c r="ET8" s="2004"/>
      <c r="EU8" s="2004"/>
      <c r="EV8" s="2004"/>
      <c r="EW8" s="2004"/>
      <c r="EX8" s="2004"/>
      <c r="EY8" s="2004"/>
      <c r="EZ8" s="2004"/>
      <c r="FA8" s="2004"/>
      <c r="FB8" s="2004"/>
      <c r="FC8" s="2004"/>
      <c r="FD8" s="2004"/>
      <c r="FE8" s="2004"/>
      <c r="FF8" s="2004"/>
      <c r="FG8" s="2004"/>
      <c r="FH8" s="2004"/>
      <c r="FI8" s="2004"/>
      <c r="FJ8" s="2004"/>
      <c r="FK8" s="2004"/>
      <c r="FL8" s="2004"/>
      <c r="FM8" s="2004"/>
      <c r="FN8" s="2004"/>
      <c r="FO8" s="2004"/>
      <c r="FP8" s="2004"/>
      <c r="FQ8" s="2004"/>
      <c r="FR8" s="2004"/>
      <c r="FS8" s="2004"/>
      <c r="FT8" s="2004"/>
      <c r="FU8" s="2004"/>
      <c r="FV8" s="2004"/>
      <c r="FW8" s="2004"/>
      <c r="FX8" s="2004"/>
      <c r="FY8" s="2004"/>
      <c r="FZ8" s="2004"/>
      <c r="GA8" s="2004"/>
      <c r="GB8" s="2004"/>
      <c r="GC8" s="2004"/>
      <c r="GD8" s="2004"/>
      <c r="GE8" s="2004"/>
      <c r="GF8" s="2004"/>
      <c r="GG8" s="2004"/>
      <c r="GH8" s="2004"/>
      <c r="GI8" s="2004"/>
      <c r="GJ8" s="2004"/>
      <c r="GK8" s="2004"/>
      <c r="GL8" s="2004"/>
      <c r="GM8" s="2004"/>
      <c r="GN8" s="2004"/>
      <c r="GO8" s="2004"/>
      <c r="GP8" s="2004"/>
    </row>
    <row r="9" spans="1:198" s="1419" customFormat="1" ht="37.5" hidden="1" x14ac:dyDescent="0.25">
      <c r="A9" s="1444" t="s">
        <v>1371</v>
      </c>
      <c r="B9" s="1445">
        <v>45798</v>
      </c>
      <c r="C9" s="1446"/>
      <c r="D9" s="1446"/>
      <c r="E9" s="1446"/>
      <c r="F9" s="1446"/>
      <c r="G9" s="1446"/>
      <c r="H9" s="1446"/>
      <c r="I9" s="1446"/>
      <c r="J9" s="1446"/>
      <c r="K9" s="1446"/>
      <c r="L9" s="1446"/>
      <c r="M9" s="1446"/>
      <c r="N9" s="1446"/>
      <c r="O9" s="1446"/>
      <c r="P9" s="1438" t="s">
        <v>1368</v>
      </c>
      <c r="Q9" s="1446"/>
      <c r="R9" s="1446"/>
      <c r="S9" s="1446"/>
      <c r="T9" s="1446"/>
      <c r="U9" s="1438" t="s">
        <v>1368</v>
      </c>
      <c r="V9" s="1446" t="s">
        <v>1385</v>
      </c>
      <c r="W9" s="1438" t="s">
        <v>1368</v>
      </c>
      <c r="X9" s="1438" t="s">
        <v>1368</v>
      </c>
      <c r="Y9" s="1438" t="s">
        <v>1797</v>
      </c>
      <c r="Z9" s="1438" t="s">
        <v>1797</v>
      </c>
      <c r="AA9" s="1438" t="s">
        <v>1924</v>
      </c>
      <c r="AB9" s="1438"/>
      <c r="AC9" s="1438" t="s">
        <v>1703</v>
      </c>
      <c r="AD9" s="1438"/>
      <c r="AE9" s="1438"/>
      <c r="AF9" s="1438"/>
      <c r="AH9" s="2004"/>
      <c r="AI9" s="2004"/>
      <c r="AJ9" s="2004"/>
      <c r="AK9" s="2004"/>
      <c r="AL9" s="2004"/>
      <c r="AM9" s="2004"/>
      <c r="AN9" s="2004"/>
      <c r="AO9" s="2004"/>
      <c r="AP9" s="2004"/>
      <c r="AQ9" s="2004"/>
      <c r="AR9" s="2004"/>
      <c r="AS9" s="2004"/>
      <c r="AT9" s="2004"/>
      <c r="AU9" s="2004"/>
      <c r="AV9" s="2004"/>
      <c r="AW9" s="2004"/>
      <c r="AX9" s="2004"/>
      <c r="AY9" s="2004"/>
      <c r="AZ9" s="2004"/>
      <c r="BA9" s="2004"/>
      <c r="BB9" s="2004"/>
      <c r="BC9" s="2004"/>
      <c r="BD9" s="2004"/>
      <c r="BE9" s="2004"/>
      <c r="BF9" s="2004"/>
      <c r="BG9" s="2004"/>
      <c r="BH9" s="2004"/>
      <c r="BI9" s="2004"/>
      <c r="BJ9" s="2004"/>
      <c r="BK9" s="2004"/>
      <c r="BL9" s="2004"/>
      <c r="BM9" s="2004"/>
      <c r="BN9" s="2004"/>
      <c r="BO9" s="2004"/>
      <c r="BP9" s="2004"/>
      <c r="BQ9" s="2004"/>
      <c r="BR9" s="2004"/>
      <c r="BS9" s="2004"/>
      <c r="BT9" s="2004"/>
      <c r="BU9" s="2004"/>
      <c r="BV9" s="2004"/>
      <c r="BW9" s="2004"/>
      <c r="BX9" s="2004"/>
      <c r="BY9" s="2004"/>
      <c r="BZ9" s="2004"/>
      <c r="CA9" s="2004"/>
      <c r="CB9" s="2004"/>
      <c r="CC9" s="2004"/>
      <c r="CD9" s="2004"/>
      <c r="CE9" s="2004"/>
      <c r="CF9" s="2004"/>
      <c r="CG9" s="2004"/>
      <c r="CH9" s="2004"/>
      <c r="CI9" s="2004"/>
      <c r="CJ9" s="2004"/>
      <c r="CK9" s="2004"/>
      <c r="CL9" s="2004"/>
      <c r="CM9" s="2004"/>
      <c r="CN9" s="2004"/>
      <c r="CO9" s="2004"/>
      <c r="CP9" s="2004"/>
      <c r="CQ9" s="2004"/>
      <c r="CR9" s="2004"/>
      <c r="CS9" s="2004"/>
      <c r="CT9" s="2004"/>
      <c r="CU9" s="2004"/>
      <c r="CV9" s="2004"/>
      <c r="CW9" s="2004"/>
      <c r="CX9" s="2004"/>
      <c r="CY9" s="2004"/>
      <c r="CZ9" s="2004"/>
      <c r="DA9" s="2004"/>
      <c r="DB9" s="2004"/>
      <c r="DC9" s="2004"/>
      <c r="DD9" s="2004"/>
      <c r="DE9" s="2004"/>
      <c r="DF9" s="2004"/>
      <c r="DG9" s="2004"/>
      <c r="DH9" s="2004"/>
      <c r="DI9" s="2004"/>
      <c r="DJ9" s="2004"/>
      <c r="DK9" s="2004"/>
      <c r="DL9" s="2004"/>
      <c r="DM9" s="2004"/>
      <c r="DN9" s="2004"/>
      <c r="DO9" s="2004"/>
      <c r="DP9" s="2004"/>
      <c r="DQ9" s="2004"/>
      <c r="DR9" s="2004"/>
      <c r="DS9" s="2004"/>
      <c r="DT9" s="2004"/>
      <c r="DU9" s="2004"/>
      <c r="DV9" s="2004"/>
      <c r="DW9" s="2004"/>
      <c r="DX9" s="2004"/>
      <c r="DY9" s="2004"/>
      <c r="DZ9" s="2004"/>
      <c r="EA9" s="2004"/>
      <c r="EB9" s="2004"/>
      <c r="EC9" s="2004"/>
      <c r="ED9" s="2004"/>
      <c r="EE9" s="2004"/>
      <c r="EF9" s="2004"/>
      <c r="EG9" s="2004"/>
      <c r="EH9" s="2004"/>
      <c r="EI9" s="2004"/>
      <c r="EJ9" s="2004"/>
      <c r="EK9" s="2004"/>
      <c r="EL9" s="2004"/>
      <c r="EM9" s="2004"/>
      <c r="EN9" s="2004"/>
      <c r="EO9" s="2004"/>
      <c r="EP9" s="2004"/>
      <c r="EQ9" s="2004"/>
      <c r="ER9" s="2004"/>
      <c r="ES9" s="2004"/>
      <c r="ET9" s="2004"/>
      <c r="EU9" s="2004"/>
      <c r="EV9" s="2004"/>
      <c r="EW9" s="2004"/>
      <c r="EX9" s="2004"/>
      <c r="EY9" s="2004"/>
      <c r="EZ9" s="2004"/>
      <c r="FA9" s="2004"/>
      <c r="FB9" s="2004"/>
      <c r="FC9" s="2004"/>
      <c r="FD9" s="2004"/>
      <c r="FE9" s="2004"/>
      <c r="FF9" s="2004"/>
      <c r="FG9" s="2004"/>
      <c r="FH9" s="2004"/>
      <c r="FI9" s="2004"/>
      <c r="FJ9" s="2004"/>
      <c r="FK9" s="2004"/>
      <c r="FL9" s="2004"/>
      <c r="FM9" s="2004"/>
      <c r="FN9" s="2004"/>
      <c r="FO9" s="2004"/>
      <c r="FP9" s="2004"/>
      <c r="FQ9" s="2004"/>
      <c r="FR9" s="2004"/>
      <c r="FS9" s="2004"/>
      <c r="FT9" s="2004"/>
      <c r="FU9" s="2004"/>
      <c r="FV9" s="2004"/>
      <c r="FW9" s="2004"/>
      <c r="FX9" s="2004"/>
      <c r="FY9" s="2004"/>
      <c r="FZ9" s="2004"/>
      <c r="GA9" s="2004"/>
      <c r="GB9" s="2004"/>
      <c r="GC9" s="2004"/>
      <c r="GD9" s="2004"/>
      <c r="GE9" s="2004"/>
      <c r="GF9" s="2004"/>
      <c r="GG9" s="2004"/>
      <c r="GH9" s="2004"/>
      <c r="GI9" s="2004"/>
      <c r="GJ9" s="2004"/>
      <c r="GK9" s="2004"/>
      <c r="GL9" s="2004"/>
      <c r="GM9" s="2004"/>
      <c r="GN9" s="2004"/>
      <c r="GO9" s="2004"/>
      <c r="GP9" s="2004"/>
    </row>
    <row r="10" spans="1:198" s="1419" customFormat="1" ht="37.5" hidden="1" x14ac:dyDescent="0.25">
      <c r="A10" s="1444" t="s">
        <v>1372</v>
      </c>
      <c r="B10" s="1445">
        <v>45799</v>
      </c>
      <c r="C10" s="1446"/>
      <c r="D10" s="1446"/>
      <c r="E10" s="1446"/>
      <c r="F10" s="1446"/>
      <c r="G10" s="1446"/>
      <c r="H10" s="1446"/>
      <c r="I10" s="1446"/>
      <c r="J10" s="1446"/>
      <c r="K10" s="1446"/>
      <c r="L10" s="1446"/>
      <c r="M10" s="1446"/>
      <c r="N10" s="1446"/>
      <c r="O10" s="1446"/>
      <c r="P10" s="1438" t="s">
        <v>1368</v>
      </c>
      <c r="Q10" s="1446"/>
      <c r="R10" s="1446"/>
      <c r="S10" s="1446"/>
      <c r="T10" s="1446"/>
      <c r="U10" s="1438" t="s">
        <v>1368</v>
      </c>
      <c r="V10" s="1438" t="s">
        <v>1368</v>
      </c>
      <c r="W10" s="1438" t="s">
        <v>1368</v>
      </c>
      <c r="X10" s="1438" t="s">
        <v>1368</v>
      </c>
      <c r="Y10" s="1438" t="s">
        <v>1797</v>
      </c>
      <c r="Z10" s="1438" t="s">
        <v>1797</v>
      </c>
      <c r="AA10" s="1438" t="s">
        <v>1703</v>
      </c>
      <c r="AB10" s="1438"/>
      <c r="AC10" s="1438" t="s">
        <v>1703</v>
      </c>
      <c r="AD10" s="1438"/>
      <c r="AE10" s="1438"/>
      <c r="AF10" s="1438"/>
      <c r="AH10" s="2004"/>
      <c r="AI10" s="2004"/>
      <c r="AJ10" s="2004"/>
      <c r="AK10" s="2004"/>
      <c r="AL10" s="2004"/>
      <c r="AM10" s="2004"/>
      <c r="AN10" s="2004"/>
      <c r="AO10" s="2004"/>
      <c r="AP10" s="2004"/>
      <c r="AQ10" s="2004"/>
      <c r="AR10" s="2004"/>
      <c r="AS10" s="2004"/>
      <c r="AT10" s="2004"/>
      <c r="AU10" s="2004"/>
      <c r="AV10" s="2004"/>
      <c r="AW10" s="2004"/>
      <c r="AX10" s="2004"/>
      <c r="AY10" s="2004"/>
      <c r="AZ10" s="2004"/>
      <c r="BA10" s="2004"/>
      <c r="BB10" s="2004"/>
      <c r="BC10" s="2004"/>
      <c r="BD10" s="2004"/>
      <c r="BE10" s="2004"/>
      <c r="BF10" s="2004"/>
      <c r="BG10" s="2004"/>
      <c r="BH10" s="2004"/>
      <c r="BI10" s="2004"/>
      <c r="BJ10" s="2004"/>
      <c r="BK10" s="2004"/>
      <c r="BL10" s="2004"/>
      <c r="BM10" s="2004"/>
      <c r="BN10" s="2004"/>
      <c r="BO10" s="2004"/>
      <c r="BP10" s="2004"/>
      <c r="BQ10" s="2004"/>
      <c r="BR10" s="2004"/>
      <c r="BS10" s="2004"/>
      <c r="BT10" s="2004"/>
      <c r="BU10" s="2004"/>
      <c r="BV10" s="2004"/>
      <c r="BW10" s="2004"/>
      <c r="BX10" s="2004"/>
      <c r="BY10" s="2004"/>
      <c r="BZ10" s="2004"/>
      <c r="CA10" s="2004"/>
      <c r="CB10" s="2004"/>
      <c r="CC10" s="2004"/>
      <c r="CD10" s="2004"/>
      <c r="CE10" s="2004"/>
      <c r="CF10" s="2004"/>
      <c r="CG10" s="2004"/>
      <c r="CH10" s="2004"/>
      <c r="CI10" s="2004"/>
      <c r="CJ10" s="2004"/>
      <c r="CK10" s="2004"/>
      <c r="CL10" s="2004"/>
      <c r="CM10" s="2004"/>
      <c r="CN10" s="2004"/>
      <c r="CO10" s="2004"/>
      <c r="CP10" s="2004"/>
      <c r="CQ10" s="2004"/>
      <c r="CR10" s="2004"/>
      <c r="CS10" s="2004"/>
      <c r="CT10" s="2004"/>
      <c r="CU10" s="2004"/>
      <c r="CV10" s="2004"/>
      <c r="CW10" s="2004"/>
      <c r="CX10" s="2004"/>
      <c r="CY10" s="2004"/>
      <c r="CZ10" s="2004"/>
      <c r="DA10" s="2004"/>
      <c r="DB10" s="2004"/>
      <c r="DC10" s="2004"/>
      <c r="DD10" s="2004"/>
      <c r="DE10" s="2004"/>
      <c r="DF10" s="2004"/>
      <c r="DG10" s="2004"/>
      <c r="DH10" s="2004"/>
      <c r="DI10" s="2004"/>
      <c r="DJ10" s="2004"/>
      <c r="DK10" s="2004"/>
      <c r="DL10" s="2004"/>
      <c r="DM10" s="2004"/>
      <c r="DN10" s="2004"/>
      <c r="DO10" s="2004"/>
      <c r="DP10" s="2004"/>
      <c r="DQ10" s="2004"/>
      <c r="DR10" s="2004"/>
      <c r="DS10" s="2004"/>
      <c r="DT10" s="2004"/>
      <c r="DU10" s="2004"/>
      <c r="DV10" s="2004"/>
      <c r="DW10" s="2004"/>
      <c r="DX10" s="2004"/>
      <c r="DY10" s="2004"/>
      <c r="DZ10" s="2004"/>
      <c r="EA10" s="2004"/>
      <c r="EB10" s="2004"/>
      <c r="EC10" s="2004"/>
      <c r="ED10" s="2004"/>
      <c r="EE10" s="2004"/>
      <c r="EF10" s="2004"/>
      <c r="EG10" s="2004"/>
      <c r="EH10" s="2004"/>
      <c r="EI10" s="2004"/>
      <c r="EJ10" s="2004"/>
      <c r="EK10" s="2004"/>
      <c r="EL10" s="2004"/>
      <c r="EM10" s="2004"/>
      <c r="EN10" s="2004"/>
      <c r="EO10" s="2004"/>
      <c r="EP10" s="2004"/>
      <c r="EQ10" s="2004"/>
      <c r="ER10" s="2004"/>
      <c r="ES10" s="2004"/>
      <c r="ET10" s="2004"/>
      <c r="EU10" s="2004"/>
      <c r="EV10" s="2004"/>
      <c r="EW10" s="2004"/>
      <c r="EX10" s="2004"/>
      <c r="EY10" s="2004"/>
      <c r="EZ10" s="2004"/>
      <c r="FA10" s="2004"/>
      <c r="FB10" s="2004"/>
      <c r="FC10" s="2004"/>
      <c r="FD10" s="2004"/>
      <c r="FE10" s="2004"/>
      <c r="FF10" s="2004"/>
      <c r="FG10" s="2004"/>
      <c r="FH10" s="2004"/>
      <c r="FI10" s="2004"/>
      <c r="FJ10" s="2004"/>
      <c r="FK10" s="2004"/>
      <c r="FL10" s="2004"/>
      <c r="FM10" s="2004"/>
      <c r="FN10" s="2004"/>
      <c r="FO10" s="2004"/>
      <c r="FP10" s="2004"/>
      <c r="FQ10" s="2004"/>
      <c r="FR10" s="2004"/>
      <c r="FS10" s="2004"/>
      <c r="FT10" s="2004"/>
      <c r="FU10" s="2004"/>
      <c r="FV10" s="2004"/>
      <c r="FW10" s="2004"/>
      <c r="FX10" s="2004"/>
      <c r="FY10" s="2004"/>
      <c r="FZ10" s="2004"/>
      <c r="GA10" s="2004"/>
      <c r="GB10" s="2004"/>
      <c r="GC10" s="2004"/>
      <c r="GD10" s="2004"/>
      <c r="GE10" s="2004"/>
      <c r="GF10" s="2004"/>
      <c r="GG10" s="2004"/>
      <c r="GH10" s="2004"/>
      <c r="GI10" s="2004"/>
      <c r="GJ10" s="2004"/>
      <c r="GK10" s="2004"/>
      <c r="GL10" s="2004"/>
      <c r="GM10" s="2004"/>
      <c r="GN10" s="2004"/>
      <c r="GO10" s="2004"/>
      <c r="GP10" s="2004"/>
    </row>
    <row r="11" spans="1:198" s="1433" customFormat="1" ht="18.75" hidden="1" x14ac:dyDescent="0.25">
      <c r="A11" s="1518" t="s">
        <v>221</v>
      </c>
      <c r="B11" s="1436">
        <v>45870</v>
      </c>
      <c r="C11" s="1437"/>
      <c r="D11" s="1437"/>
      <c r="E11" s="1437"/>
      <c r="F11" s="1437"/>
      <c r="G11" s="1437"/>
      <c r="H11" s="1437"/>
      <c r="I11" s="1437"/>
      <c r="J11" s="1437"/>
      <c r="K11" s="1437"/>
      <c r="L11" s="1437"/>
      <c r="M11" s="1437"/>
      <c r="N11" s="1437"/>
      <c r="O11" s="1437"/>
      <c r="P11" s="1437"/>
      <c r="Q11" s="1437"/>
      <c r="R11" s="1437"/>
      <c r="S11" s="1437"/>
      <c r="T11" s="1437"/>
      <c r="U11" s="1437"/>
      <c r="V11" s="1437" t="s">
        <v>1385</v>
      </c>
      <c r="W11" s="1438" t="s">
        <v>1368</v>
      </c>
      <c r="X11" s="1438" t="s">
        <v>1368</v>
      </c>
      <c r="Y11" s="1438" t="s">
        <v>1797</v>
      </c>
      <c r="Z11" s="1438" t="s">
        <v>1797</v>
      </c>
      <c r="AA11" s="1437" t="s">
        <v>1703</v>
      </c>
      <c r="AB11" s="1437"/>
      <c r="AC11" s="1437" t="s">
        <v>1703</v>
      </c>
      <c r="AD11" s="1437"/>
      <c r="AE11" s="1437"/>
      <c r="AF11" s="1437"/>
      <c r="AH11" s="2004"/>
      <c r="AI11" s="2004"/>
      <c r="AJ11" s="2004"/>
      <c r="AK11" s="2004"/>
      <c r="AL11" s="2004"/>
      <c r="AM11" s="2004"/>
      <c r="AN11" s="2004"/>
      <c r="AO11" s="2004"/>
      <c r="AP11" s="2004"/>
      <c r="AQ11" s="2004"/>
      <c r="AR11" s="2004"/>
      <c r="AS11" s="2004"/>
      <c r="AT11" s="2004"/>
      <c r="AU11" s="2004"/>
      <c r="AV11" s="2004"/>
      <c r="AW11" s="2004"/>
      <c r="AX11" s="2004"/>
      <c r="AY11" s="2004"/>
      <c r="AZ11" s="2004"/>
      <c r="BA11" s="2004"/>
      <c r="BB11" s="2004"/>
      <c r="BC11" s="2004"/>
      <c r="BD11" s="2004"/>
      <c r="BE11" s="2004"/>
      <c r="BF11" s="2004"/>
      <c r="BG11" s="2004"/>
      <c r="BH11" s="2004"/>
      <c r="BI11" s="2004"/>
      <c r="BJ11" s="2004"/>
      <c r="BK11" s="2004"/>
      <c r="BL11" s="2004"/>
      <c r="BM11" s="2004"/>
      <c r="BN11" s="2004"/>
      <c r="BO11" s="2004"/>
      <c r="BP11" s="2004"/>
      <c r="BQ11" s="2004"/>
      <c r="BR11" s="2004"/>
      <c r="BS11" s="2004"/>
      <c r="BT11" s="2004"/>
      <c r="BU11" s="2004"/>
      <c r="BV11" s="2004"/>
      <c r="BW11" s="2004"/>
      <c r="BX11" s="2004"/>
      <c r="BY11" s="2004"/>
      <c r="BZ11" s="2004"/>
      <c r="CA11" s="2004"/>
      <c r="CB11" s="2004"/>
      <c r="CC11" s="2004"/>
      <c r="CD11" s="2004"/>
      <c r="CE11" s="2004"/>
      <c r="CF11" s="2004"/>
      <c r="CG11" s="2004"/>
      <c r="CH11" s="2004"/>
      <c r="CI11" s="2004"/>
      <c r="CJ11" s="2004"/>
      <c r="CK11" s="2004"/>
      <c r="CL11" s="2004"/>
      <c r="CM11" s="2004"/>
      <c r="CN11" s="2004"/>
      <c r="CO11" s="2004"/>
      <c r="CP11" s="2004"/>
      <c r="CQ11" s="2004"/>
      <c r="CR11" s="2004"/>
      <c r="CS11" s="2004"/>
      <c r="CT11" s="2004"/>
      <c r="CU11" s="2004"/>
      <c r="CV11" s="2004"/>
      <c r="CW11" s="2004"/>
      <c r="CX11" s="2004"/>
      <c r="CY11" s="2004"/>
      <c r="CZ11" s="2004"/>
      <c r="DA11" s="2004"/>
      <c r="DB11" s="2004"/>
      <c r="DC11" s="2004"/>
      <c r="DD11" s="2004"/>
      <c r="DE11" s="2004"/>
      <c r="DF11" s="2004"/>
      <c r="DG11" s="2004"/>
      <c r="DH11" s="2004"/>
      <c r="DI11" s="2004"/>
      <c r="DJ11" s="2004"/>
      <c r="DK11" s="2004"/>
      <c r="DL11" s="2004"/>
      <c r="DM11" s="2004"/>
      <c r="DN11" s="2004"/>
      <c r="DO11" s="2004"/>
      <c r="DP11" s="2004"/>
      <c r="DQ11" s="2004"/>
      <c r="DR11" s="2004"/>
      <c r="DS11" s="2004"/>
      <c r="DT11" s="2004"/>
      <c r="DU11" s="2004"/>
      <c r="DV11" s="2004"/>
      <c r="DW11" s="2004"/>
      <c r="DX11" s="2004"/>
      <c r="DY11" s="2004"/>
      <c r="DZ11" s="2004"/>
      <c r="EA11" s="2004"/>
      <c r="EB11" s="2004"/>
      <c r="EC11" s="2004"/>
      <c r="ED11" s="2004"/>
      <c r="EE11" s="2004"/>
      <c r="EF11" s="2004"/>
      <c r="EG11" s="2004"/>
      <c r="EH11" s="2004"/>
      <c r="EI11" s="2004"/>
      <c r="EJ11" s="2004"/>
      <c r="EK11" s="2004"/>
      <c r="EL11" s="2004"/>
      <c r="EM11" s="2004"/>
      <c r="EN11" s="2004"/>
      <c r="EO11" s="2004"/>
      <c r="EP11" s="2004"/>
      <c r="EQ11" s="2004"/>
      <c r="ER11" s="2004"/>
      <c r="ES11" s="2004"/>
      <c r="ET11" s="2004"/>
      <c r="EU11" s="2004"/>
      <c r="EV11" s="2004"/>
      <c r="EW11" s="2004"/>
      <c r="EX11" s="2004"/>
      <c r="EY11" s="2004"/>
      <c r="EZ11" s="2004"/>
      <c r="FA11" s="2004"/>
      <c r="FB11" s="2004"/>
      <c r="FC11" s="2004"/>
      <c r="FD11" s="2004"/>
      <c r="FE11" s="2004"/>
      <c r="FF11" s="2004"/>
      <c r="FG11" s="2004"/>
      <c r="FH11" s="2004"/>
      <c r="FI11" s="2004"/>
      <c r="FJ11" s="2004"/>
      <c r="FK11" s="2004"/>
      <c r="FL11" s="2004"/>
      <c r="FM11" s="2004"/>
      <c r="FN11" s="2004"/>
      <c r="FO11" s="2004"/>
      <c r="FP11" s="2004"/>
      <c r="FQ11" s="2004"/>
      <c r="FR11" s="2004"/>
      <c r="FS11" s="2004"/>
      <c r="FT11" s="2004"/>
      <c r="FU11" s="2004"/>
      <c r="FV11" s="2004"/>
      <c r="FW11" s="2004"/>
      <c r="FX11" s="2004"/>
      <c r="FY11" s="2004"/>
      <c r="FZ11" s="2004"/>
      <c r="GA11" s="2004"/>
      <c r="GB11" s="2004"/>
      <c r="GC11" s="2004"/>
      <c r="GD11" s="2004"/>
      <c r="GE11" s="2004"/>
      <c r="GF11" s="2004"/>
      <c r="GG11" s="2004"/>
      <c r="GH11" s="2004"/>
      <c r="GI11" s="2004"/>
      <c r="GJ11" s="2004"/>
      <c r="GK11" s="2004"/>
      <c r="GL11" s="2004"/>
      <c r="GM11" s="2004"/>
      <c r="GN11" s="2004"/>
      <c r="GO11" s="2004"/>
      <c r="GP11" s="2004"/>
    </row>
    <row r="12" spans="1:198" s="1433" customFormat="1" ht="19.5" hidden="1" thickBot="1" x14ac:dyDescent="0.3">
      <c r="A12" s="1431"/>
      <c r="B12" s="1432"/>
      <c r="AH12" s="2004"/>
      <c r="AI12" s="2004"/>
      <c r="AJ12" s="2004"/>
      <c r="AK12" s="2004"/>
      <c r="AL12" s="2004"/>
      <c r="AM12" s="2004"/>
      <c r="AN12" s="2004"/>
      <c r="AO12" s="2004"/>
      <c r="AP12" s="2004"/>
      <c r="AQ12" s="2004"/>
      <c r="AR12" s="2004"/>
      <c r="AS12" s="2004"/>
      <c r="AT12" s="2004"/>
      <c r="AU12" s="2004"/>
      <c r="AV12" s="2004"/>
      <c r="AW12" s="2004"/>
      <c r="AX12" s="2004"/>
      <c r="AY12" s="2004"/>
      <c r="AZ12" s="2004"/>
      <c r="BA12" s="2004"/>
      <c r="BB12" s="2004"/>
      <c r="BC12" s="2004"/>
      <c r="BD12" s="2004"/>
      <c r="BE12" s="2004"/>
      <c r="BF12" s="2004"/>
      <c r="BG12" s="2004"/>
      <c r="BH12" s="2004"/>
      <c r="BI12" s="2004"/>
      <c r="BJ12" s="2004"/>
      <c r="BK12" s="2004"/>
      <c r="BL12" s="2004"/>
      <c r="BM12" s="2004"/>
      <c r="BN12" s="2004"/>
      <c r="BO12" s="2004"/>
      <c r="BP12" s="2004"/>
      <c r="BQ12" s="2004"/>
      <c r="BR12" s="2004"/>
      <c r="BS12" s="2004"/>
      <c r="BT12" s="2004"/>
      <c r="BU12" s="2004"/>
      <c r="BV12" s="2004"/>
      <c r="BW12" s="2004"/>
      <c r="BX12" s="2004"/>
      <c r="BY12" s="2004"/>
      <c r="BZ12" s="2004"/>
      <c r="CA12" s="2004"/>
      <c r="CB12" s="2004"/>
      <c r="CC12" s="2004"/>
      <c r="CD12" s="2004"/>
      <c r="CE12" s="2004"/>
      <c r="CF12" s="2004"/>
      <c r="CG12" s="2004"/>
      <c r="CH12" s="2004"/>
      <c r="CI12" s="2004"/>
      <c r="CJ12" s="2004"/>
      <c r="CK12" s="2004"/>
      <c r="CL12" s="2004"/>
      <c r="CM12" s="2004"/>
      <c r="CN12" s="2004"/>
      <c r="CO12" s="2004"/>
      <c r="CP12" s="2004"/>
      <c r="CQ12" s="2004"/>
      <c r="CR12" s="2004"/>
      <c r="CS12" s="2004"/>
      <c r="CT12" s="2004"/>
      <c r="CU12" s="2004"/>
      <c r="CV12" s="2004"/>
      <c r="CW12" s="2004"/>
      <c r="CX12" s="2004"/>
      <c r="CY12" s="2004"/>
      <c r="CZ12" s="2004"/>
      <c r="DA12" s="2004"/>
      <c r="DB12" s="2004"/>
      <c r="DC12" s="2004"/>
      <c r="DD12" s="2004"/>
      <c r="DE12" s="2004"/>
      <c r="DF12" s="2004"/>
      <c r="DG12" s="2004"/>
      <c r="DH12" s="2004"/>
      <c r="DI12" s="2004"/>
      <c r="DJ12" s="2004"/>
      <c r="DK12" s="2004"/>
      <c r="DL12" s="2004"/>
      <c r="DM12" s="2004"/>
      <c r="DN12" s="2004"/>
      <c r="DO12" s="2004"/>
      <c r="DP12" s="2004"/>
      <c r="DQ12" s="2004"/>
      <c r="DR12" s="2004"/>
      <c r="DS12" s="2004"/>
      <c r="DT12" s="2004"/>
      <c r="DU12" s="2004"/>
      <c r="DV12" s="2004"/>
      <c r="DW12" s="2004"/>
      <c r="DX12" s="2004"/>
      <c r="DY12" s="2004"/>
      <c r="DZ12" s="2004"/>
      <c r="EA12" s="2004"/>
      <c r="EB12" s="2004"/>
      <c r="EC12" s="2004"/>
      <c r="ED12" s="2004"/>
      <c r="EE12" s="2004"/>
      <c r="EF12" s="2004"/>
      <c r="EG12" s="2004"/>
      <c r="EH12" s="2004"/>
      <c r="EI12" s="2004"/>
      <c r="EJ12" s="2004"/>
      <c r="EK12" s="2004"/>
      <c r="EL12" s="2004"/>
      <c r="EM12" s="2004"/>
      <c r="EN12" s="2004"/>
      <c r="EO12" s="2004"/>
      <c r="EP12" s="2004"/>
      <c r="EQ12" s="2004"/>
      <c r="ER12" s="2004"/>
      <c r="ES12" s="2004"/>
      <c r="ET12" s="2004"/>
      <c r="EU12" s="2004"/>
      <c r="EV12" s="2004"/>
      <c r="EW12" s="2004"/>
      <c r="EX12" s="2004"/>
      <c r="EY12" s="2004"/>
      <c r="EZ12" s="2004"/>
      <c r="FA12" s="2004"/>
      <c r="FB12" s="2004"/>
      <c r="FC12" s="2004"/>
      <c r="FD12" s="2004"/>
      <c r="FE12" s="2004"/>
      <c r="FF12" s="2004"/>
      <c r="FG12" s="2004"/>
      <c r="FH12" s="2004"/>
      <c r="FI12" s="2004"/>
      <c r="FJ12" s="2004"/>
      <c r="FK12" s="2004"/>
      <c r="FL12" s="2004"/>
      <c r="FM12" s="2004"/>
      <c r="FN12" s="2004"/>
      <c r="FO12" s="2004"/>
      <c r="FP12" s="2004"/>
      <c r="FQ12" s="2004"/>
      <c r="FR12" s="2004"/>
      <c r="FS12" s="2004"/>
      <c r="FT12" s="2004"/>
      <c r="FU12" s="2004"/>
      <c r="FV12" s="2004"/>
      <c r="FW12" s="2004"/>
      <c r="FX12" s="2004"/>
      <c r="FY12" s="2004"/>
      <c r="FZ12" s="2004"/>
      <c r="GA12" s="2004"/>
      <c r="GB12" s="2004"/>
      <c r="GC12" s="2004"/>
      <c r="GD12" s="2004"/>
      <c r="GE12" s="2004"/>
      <c r="GF12" s="2004"/>
      <c r="GG12" s="2004"/>
      <c r="GH12" s="2004"/>
      <c r="GI12" s="2004"/>
      <c r="GJ12" s="2004"/>
      <c r="GK12" s="2004"/>
      <c r="GL12" s="2004"/>
      <c r="GM12" s="2004"/>
      <c r="GN12" s="2004"/>
      <c r="GO12" s="2004"/>
      <c r="GP12" s="2004"/>
    </row>
    <row r="13" spans="1:198" s="1433" customFormat="1" ht="16.5" thickBot="1" x14ac:dyDescent="0.3">
      <c r="A13" s="1425" t="s">
        <v>1373</v>
      </c>
      <c r="B13" s="1420" t="s">
        <v>1256</v>
      </c>
      <c r="C13" s="1421" t="s">
        <v>1257</v>
      </c>
      <c r="D13" s="1421" t="s">
        <v>1367</v>
      </c>
      <c r="E13" s="1421" t="s">
        <v>1347</v>
      </c>
      <c r="F13" s="1421" t="s">
        <v>1348</v>
      </c>
      <c r="G13" s="1421" t="s">
        <v>1349</v>
      </c>
      <c r="H13" s="1421" t="s">
        <v>1350</v>
      </c>
      <c r="I13" s="1421" t="s">
        <v>1351</v>
      </c>
      <c r="J13" s="1421" t="s">
        <v>1352</v>
      </c>
      <c r="K13" s="1421" t="s">
        <v>1353</v>
      </c>
      <c r="L13" s="1421" t="s">
        <v>1369</v>
      </c>
      <c r="M13" s="1421" t="s">
        <v>1354</v>
      </c>
      <c r="N13" s="1421" t="s">
        <v>1355</v>
      </c>
      <c r="O13" s="1422" t="s">
        <v>1370</v>
      </c>
      <c r="P13" s="1421" t="s">
        <v>1356</v>
      </c>
      <c r="Q13" s="1421" t="s">
        <v>1357</v>
      </c>
      <c r="R13" s="1421" t="s">
        <v>1358</v>
      </c>
      <c r="S13" s="1421" t="s">
        <v>1359</v>
      </c>
      <c r="T13" s="1421" t="s">
        <v>1360</v>
      </c>
      <c r="U13" s="1421" t="s">
        <v>1361</v>
      </c>
      <c r="V13" s="1421" t="s">
        <v>1362</v>
      </c>
      <c r="W13" s="1421" t="s">
        <v>1363</v>
      </c>
      <c r="X13" s="1421" t="s">
        <v>1364</v>
      </c>
      <c r="Y13" s="1423" t="s">
        <v>1365</v>
      </c>
      <c r="Z13" s="1674" t="s">
        <v>1611</v>
      </c>
      <c r="AA13" s="1675" t="s">
        <v>1612</v>
      </c>
      <c r="AB13" s="1675" t="s">
        <v>1613</v>
      </c>
      <c r="AC13" s="1675" t="s">
        <v>1614</v>
      </c>
      <c r="AD13" s="1675" t="s">
        <v>1615</v>
      </c>
      <c r="AE13" s="1676" t="s">
        <v>1616</v>
      </c>
      <c r="AF13" s="1676" t="s">
        <v>1347</v>
      </c>
      <c r="AG13" s="1675" t="s">
        <v>1348</v>
      </c>
      <c r="AH13" s="1675" t="s">
        <v>2068</v>
      </c>
      <c r="AI13" s="1437" t="s">
        <v>1350</v>
      </c>
      <c r="AJ13" s="1437" t="s">
        <v>1351</v>
      </c>
      <c r="AK13" s="1437" t="s">
        <v>1352</v>
      </c>
      <c r="AL13" s="1437" t="s">
        <v>2069</v>
      </c>
      <c r="AM13" s="1437" t="s">
        <v>1354</v>
      </c>
      <c r="AN13" s="1437" t="s">
        <v>1355</v>
      </c>
      <c r="AO13" s="1437" t="s">
        <v>1356</v>
      </c>
      <c r="AP13" s="2004"/>
      <c r="AQ13" s="2004"/>
      <c r="AR13" s="2004"/>
      <c r="AS13" s="2004"/>
      <c r="AT13" s="2004"/>
      <c r="AU13" s="2004"/>
      <c r="AV13" s="2004"/>
      <c r="AW13" s="2004"/>
      <c r="AX13" s="2004"/>
      <c r="AY13" s="2004"/>
      <c r="AZ13" s="2004"/>
      <c r="BA13" s="2004"/>
      <c r="BB13" s="2004"/>
      <c r="BC13" s="2004"/>
      <c r="BD13" s="2004"/>
      <c r="BE13" s="2004"/>
      <c r="BF13" s="2004"/>
      <c r="BG13" s="2004"/>
      <c r="BH13" s="2004"/>
      <c r="BI13" s="2004"/>
      <c r="BJ13" s="2004"/>
      <c r="BK13" s="2004"/>
      <c r="BL13" s="2004"/>
      <c r="BM13" s="2004"/>
      <c r="BN13" s="2004"/>
      <c r="BO13" s="2004"/>
      <c r="BP13" s="2004"/>
      <c r="BQ13" s="2004"/>
      <c r="BR13" s="2004"/>
      <c r="BS13" s="2004"/>
      <c r="BT13" s="2004"/>
      <c r="BU13" s="2004"/>
      <c r="BV13" s="2004"/>
      <c r="BW13" s="2004"/>
      <c r="BX13" s="2004"/>
      <c r="BY13" s="2004"/>
      <c r="BZ13" s="2004"/>
      <c r="CA13" s="2004"/>
      <c r="CB13" s="2004"/>
      <c r="CC13" s="2004"/>
      <c r="CD13" s="2004"/>
      <c r="CE13" s="2004"/>
      <c r="CF13" s="2004"/>
      <c r="CG13" s="2004"/>
      <c r="CH13" s="2004"/>
      <c r="CI13" s="2004"/>
      <c r="CJ13" s="2004"/>
      <c r="CK13" s="2004"/>
      <c r="CL13" s="2004"/>
      <c r="CM13" s="2004"/>
      <c r="CN13" s="2004"/>
      <c r="CO13" s="2004"/>
      <c r="CP13" s="2004"/>
      <c r="CQ13" s="2004"/>
      <c r="CR13" s="2004"/>
      <c r="CS13" s="2004"/>
      <c r="CT13" s="2004"/>
      <c r="CU13" s="2004"/>
      <c r="CV13" s="2004"/>
      <c r="CW13" s="2004"/>
      <c r="CX13" s="2004"/>
      <c r="CY13" s="2004"/>
      <c r="CZ13" s="2004"/>
      <c r="DA13" s="2004"/>
      <c r="DB13" s="2004"/>
      <c r="DC13" s="2004"/>
      <c r="DD13" s="2004"/>
      <c r="DE13" s="2004"/>
      <c r="DF13" s="2004"/>
      <c r="DG13" s="2004"/>
      <c r="DH13" s="2004"/>
      <c r="DI13" s="2004"/>
      <c r="DJ13" s="2004"/>
      <c r="DK13" s="2004"/>
      <c r="DL13" s="2004"/>
      <c r="DM13" s="2004"/>
      <c r="DN13" s="2004"/>
      <c r="DO13" s="2004"/>
      <c r="DP13" s="2004"/>
      <c r="DQ13" s="2004"/>
      <c r="DR13" s="2004"/>
      <c r="DS13" s="2004"/>
      <c r="DT13" s="2004"/>
      <c r="DU13" s="2004"/>
      <c r="DV13" s="2004"/>
      <c r="DW13" s="2004"/>
      <c r="DX13" s="2004"/>
      <c r="DY13" s="2004"/>
      <c r="DZ13" s="2004"/>
      <c r="EA13" s="2004"/>
      <c r="EB13" s="2004"/>
      <c r="EC13" s="2004"/>
      <c r="ED13" s="2004"/>
      <c r="EE13" s="2004"/>
      <c r="EF13" s="2004"/>
      <c r="EG13" s="2004"/>
      <c r="EH13" s="2004"/>
      <c r="EI13" s="2004"/>
      <c r="EJ13" s="2004"/>
      <c r="EK13" s="2004"/>
      <c r="EL13" s="2004"/>
      <c r="EM13" s="2004"/>
      <c r="EN13" s="2004"/>
      <c r="EO13" s="2004"/>
      <c r="EP13" s="2004"/>
      <c r="EQ13" s="2004"/>
      <c r="ER13" s="2004"/>
      <c r="ES13" s="2004"/>
      <c r="ET13" s="2004"/>
      <c r="EU13" s="2004"/>
      <c r="EV13" s="2004"/>
      <c r="EW13" s="2004"/>
      <c r="EX13" s="2004"/>
      <c r="EY13" s="2004"/>
      <c r="EZ13" s="2004"/>
      <c r="FA13" s="2004"/>
      <c r="FB13" s="2004"/>
      <c r="FC13" s="2004"/>
      <c r="FD13" s="2004"/>
      <c r="FE13" s="2004"/>
      <c r="FF13" s="2004"/>
      <c r="FG13" s="2004"/>
      <c r="FH13" s="2004"/>
      <c r="FI13" s="2004"/>
      <c r="FJ13" s="2004"/>
      <c r="FK13" s="2004"/>
      <c r="FL13" s="2004"/>
      <c r="FM13" s="2004"/>
      <c r="FN13" s="2004"/>
      <c r="FO13" s="2004"/>
      <c r="FP13" s="2004"/>
      <c r="FQ13" s="2004"/>
      <c r="FR13" s="2004"/>
      <c r="FS13" s="2004"/>
      <c r="FT13" s="2004"/>
      <c r="FU13" s="2004"/>
      <c r="FV13" s="2004"/>
      <c r="FW13" s="2004"/>
      <c r="FX13" s="2004"/>
      <c r="FY13" s="2004"/>
      <c r="FZ13" s="2004"/>
      <c r="GA13" s="2004"/>
      <c r="GB13" s="2004"/>
      <c r="GC13" s="2004"/>
      <c r="GD13" s="2004"/>
      <c r="GE13" s="2004"/>
      <c r="GF13" s="2004"/>
      <c r="GG13" s="2004"/>
      <c r="GH13" s="2004"/>
      <c r="GI13" s="2004"/>
      <c r="GJ13" s="2004"/>
      <c r="GK13" s="2004"/>
      <c r="GL13" s="2004"/>
      <c r="GM13" s="2004"/>
      <c r="GN13" s="2004"/>
      <c r="GO13" s="2004"/>
      <c r="GP13" s="2004"/>
    </row>
    <row r="14" spans="1:198" s="1433" customFormat="1" ht="16.5" thickBot="1" x14ac:dyDescent="0.3">
      <c r="A14" s="1426" t="s">
        <v>126</v>
      </c>
      <c r="B14" s="1432"/>
      <c r="AI14" s="1437"/>
      <c r="AJ14" s="1437"/>
      <c r="AK14" s="1437"/>
      <c r="AL14" s="1437"/>
      <c r="AM14" s="1437"/>
      <c r="AN14" s="1437"/>
      <c r="AO14" s="1437"/>
      <c r="AP14" s="2004"/>
      <c r="AQ14" s="2004"/>
      <c r="AR14" s="2004"/>
      <c r="AS14" s="2004"/>
      <c r="AT14" s="2004"/>
      <c r="AU14" s="2004"/>
      <c r="AV14" s="2004"/>
      <c r="AW14" s="2004"/>
      <c r="AX14" s="2004"/>
      <c r="AY14" s="2004"/>
      <c r="AZ14" s="2004"/>
      <c r="BA14" s="2004"/>
      <c r="BB14" s="2004"/>
      <c r="BC14" s="2004"/>
      <c r="BD14" s="2004"/>
      <c r="BE14" s="2004"/>
      <c r="BF14" s="2004"/>
      <c r="BG14" s="2004"/>
      <c r="BH14" s="2004"/>
      <c r="BI14" s="2004"/>
      <c r="BJ14" s="2004"/>
      <c r="BK14" s="2004"/>
      <c r="BL14" s="2004"/>
      <c r="BM14" s="2004"/>
      <c r="BN14" s="2004"/>
      <c r="BO14" s="2004"/>
      <c r="BP14" s="2004"/>
      <c r="BQ14" s="2004"/>
      <c r="BR14" s="2004"/>
      <c r="BS14" s="2004"/>
      <c r="BT14" s="2004"/>
      <c r="BU14" s="2004"/>
      <c r="BV14" s="2004"/>
      <c r="BW14" s="2004"/>
      <c r="BX14" s="2004"/>
      <c r="BY14" s="2004"/>
      <c r="BZ14" s="2004"/>
      <c r="CA14" s="2004"/>
      <c r="CB14" s="2004"/>
      <c r="CC14" s="2004"/>
      <c r="CD14" s="2004"/>
      <c r="CE14" s="2004"/>
      <c r="CF14" s="2004"/>
      <c r="CG14" s="2004"/>
      <c r="CH14" s="2004"/>
      <c r="CI14" s="2004"/>
      <c r="CJ14" s="2004"/>
      <c r="CK14" s="2004"/>
      <c r="CL14" s="2004"/>
      <c r="CM14" s="2004"/>
      <c r="CN14" s="2004"/>
      <c r="CO14" s="2004"/>
      <c r="CP14" s="2004"/>
      <c r="CQ14" s="2004"/>
      <c r="CR14" s="2004"/>
      <c r="CS14" s="2004"/>
      <c r="CT14" s="2004"/>
      <c r="CU14" s="2004"/>
      <c r="CV14" s="2004"/>
      <c r="CW14" s="2004"/>
      <c r="CX14" s="2004"/>
      <c r="CY14" s="2004"/>
      <c r="CZ14" s="2004"/>
      <c r="DA14" s="2004"/>
      <c r="DB14" s="2004"/>
      <c r="DC14" s="2004"/>
      <c r="DD14" s="2004"/>
      <c r="DE14" s="2004"/>
      <c r="DF14" s="2004"/>
      <c r="DG14" s="2004"/>
      <c r="DH14" s="2004"/>
      <c r="DI14" s="2004"/>
      <c r="DJ14" s="2004"/>
      <c r="DK14" s="2004"/>
      <c r="DL14" s="2004"/>
      <c r="DM14" s="2004"/>
      <c r="DN14" s="2004"/>
      <c r="DO14" s="2004"/>
      <c r="DP14" s="2004"/>
      <c r="DQ14" s="2004"/>
      <c r="DR14" s="2004"/>
      <c r="DS14" s="2004"/>
      <c r="DT14" s="2004"/>
      <c r="DU14" s="2004"/>
      <c r="DV14" s="2004"/>
      <c r="DW14" s="2004"/>
      <c r="DX14" s="2004"/>
      <c r="DY14" s="2004"/>
      <c r="DZ14" s="2004"/>
      <c r="EA14" s="2004"/>
      <c r="EB14" s="2004"/>
      <c r="EC14" s="2004"/>
      <c r="ED14" s="2004"/>
      <c r="EE14" s="2004"/>
      <c r="EF14" s="2004"/>
      <c r="EG14" s="2004"/>
      <c r="EH14" s="2004"/>
      <c r="EI14" s="2004"/>
      <c r="EJ14" s="2004"/>
      <c r="EK14" s="2004"/>
      <c r="EL14" s="2004"/>
      <c r="EM14" s="2004"/>
      <c r="EN14" s="2004"/>
      <c r="EO14" s="2004"/>
      <c r="EP14" s="2004"/>
      <c r="EQ14" s="2004"/>
      <c r="ER14" s="2004"/>
      <c r="ES14" s="2004"/>
      <c r="ET14" s="2004"/>
      <c r="EU14" s="2004"/>
      <c r="EV14" s="2004"/>
      <c r="EW14" s="2004"/>
      <c r="EX14" s="2004"/>
      <c r="EY14" s="2004"/>
      <c r="EZ14" s="2004"/>
      <c r="FA14" s="2004"/>
      <c r="FB14" s="2004"/>
      <c r="FC14" s="2004"/>
      <c r="FD14" s="2004"/>
      <c r="FE14" s="2004"/>
      <c r="FF14" s="2004"/>
      <c r="FG14" s="2004"/>
      <c r="FH14" s="2004"/>
      <c r="FI14" s="2004"/>
      <c r="FJ14" s="2004"/>
      <c r="FK14" s="2004"/>
      <c r="FL14" s="2004"/>
      <c r="FM14" s="2004"/>
      <c r="FN14" s="2004"/>
      <c r="FO14" s="2004"/>
      <c r="FP14" s="2004"/>
      <c r="FQ14" s="2004"/>
      <c r="FR14" s="2004"/>
      <c r="FS14" s="2004"/>
      <c r="FT14" s="2004"/>
      <c r="FU14" s="2004"/>
      <c r="FV14" s="2004"/>
      <c r="FW14" s="2004"/>
      <c r="FX14" s="2004"/>
      <c r="FY14" s="2004"/>
      <c r="FZ14" s="2004"/>
      <c r="GA14" s="2004"/>
      <c r="GB14" s="2004"/>
      <c r="GC14" s="2004"/>
      <c r="GD14" s="2004"/>
      <c r="GE14" s="2004"/>
      <c r="GF14" s="2004"/>
      <c r="GG14" s="2004"/>
      <c r="GH14" s="2004"/>
      <c r="GI14" s="2004"/>
      <c r="GJ14" s="2004"/>
      <c r="GK14" s="2004"/>
      <c r="GL14" s="2004"/>
      <c r="GM14" s="2004"/>
      <c r="GN14" s="2004"/>
      <c r="GO14" s="2004"/>
      <c r="GP14" s="2004"/>
    </row>
    <row r="15" spans="1:198" s="1433" customFormat="1" ht="19.5" thickBot="1" x14ac:dyDescent="0.3">
      <c r="A15" s="1434" t="s">
        <v>1374</v>
      </c>
      <c r="B15" s="1436">
        <v>45831</v>
      </c>
      <c r="C15" s="1437"/>
      <c r="D15" s="1436">
        <v>45870</v>
      </c>
      <c r="E15" s="1439"/>
      <c r="F15" s="1439"/>
      <c r="G15" s="1439"/>
      <c r="H15" s="1439"/>
      <c r="I15" s="1439"/>
      <c r="J15" s="1439"/>
      <c r="K15" s="1439"/>
      <c r="L15" s="1439"/>
      <c r="M15" s="1439"/>
      <c r="N15" s="1439"/>
      <c r="O15" s="1439"/>
      <c r="P15" s="1439"/>
      <c r="Q15" s="1439" t="s">
        <v>1375</v>
      </c>
      <c r="R15" s="1439"/>
      <c r="S15" s="1439"/>
      <c r="T15" s="1519" t="s">
        <v>1514</v>
      </c>
      <c r="U15" s="1439"/>
      <c r="V15" s="1438" t="s">
        <v>1368</v>
      </c>
      <c r="W15" s="1437" t="s">
        <v>1368</v>
      </c>
      <c r="X15" s="1437" t="s">
        <v>1368</v>
      </c>
      <c r="Y15" s="1437" t="s">
        <v>1703</v>
      </c>
      <c r="Z15" s="1437" t="s">
        <v>1703</v>
      </c>
      <c r="AA15" s="1437" t="s">
        <v>1368</v>
      </c>
      <c r="AB15" s="1437" t="s">
        <v>1703</v>
      </c>
      <c r="AC15" s="1437" t="s">
        <v>1703</v>
      </c>
      <c r="AD15" s="1437" t="s">
        <v>1703</v>
      </c>
      <c r="AE15" s="1437" t="s">
        <v>1703</v>
      </c>
      <c r="AF15" s="1437" t="s">
        <v>1703</v>
      </c>
      <c r="AG15" s="1682"/>
      <c r="AH15" s="1682"/>
      <c r="AI15" s="1437"/>
      <c r="AJ15" s="1437"/>
      <c r="AK15" s="1437"/>
      <c r="AL15" s="1437"/>
      <c r="AM15" s="1437"/>
      <c r="AN15" s="1437"/>
      <c r="AO15" s="1437"/>
      <c r="AP15" s="2004"/>
      <c r="AQ15" s="2004"/>
      <c r="AR15" s="2004"/>
      <c r="AS15" s="2004"/>
      <c r="AT15" s="2004"/>
      <c r="AU15" s="2004"/>
      <c r="AV15" s="2004"/>
      <c r="AW15" s="2004"/>
      <c r="AX15" s="2004"/>
      <c r="AY15" s="2004"/>
      <c r="AZ15" s="2004"/>
      <c r="BA15" s="2004"/>
      <c r="BB15" s="2004"/>
      <c r="BC15" s="2004"/>
      <c r="BD15" s="2004"/>
      <c r="BE15" s="2004"/>
      <c r="BF15" s="2004"/>
      <c r="BG15" s="2004"/>
      <c r="BH15" s="2004"/>
      <c r="BI15" s="2004"/>
      <c r="BJ15" s="2004"/>
      <c r="BK15" s="2004"/>
      <c r="BL15" s="2004"/>
      <c r="BM15" s="2004"/>
      <c r="BN15" s="2004"/>
      <c r="BO15" s="2004"/>
      <c r="BP15" s="2004"/>
      <c r="BQ15" s="2004"/>
      <c r="BR15" s="2004"/>
      <c r="BS15" s="2004"/>
      <c r="BT15" s="2004"/>
      <c r="BU15" s="2004"/>
      <c r="BV15" s="2004"/>
      <c r="BW15" s="2004"/>
      <c r="BX15" s="2004"/>
      <c r="BY15" s="2004"/>
      <c r="BZ15" s="2004"/>
      <c r="CA15" s="2004"/>
      <c r="CB15" s="2004"/>
      <c r="CC15" s="2004"/>
      <c r="CD15" s="2004"/>
      <c r="CE15" s="2004"/>
      <c r="CF15" s="2004"/>
      <c r="CG15" s="2004"/>
      <c r="CH15" s="2004"/>
      <c r="CI15" s="2004"/>
      <c r="CJ15" s="2004"/>
      <c r="CK15" s="2004"/>
      <c r="CL15" s="2004"/>
      <c r="CM15" s="2004"/>
      <c r="CN15" s="2004"/>
      <c r="CO15" s="2004"/>
      <c r="CP15" s="2004"/>
      <c r="CQ15" s="2004"/>
      <c r="CR15" s="2004"/>
      <c r="CS15" s="2004"/>
      <c r="CT15" s="2004"/>
      <c r="CU15" s="2004"/>
      <c r="CV15" s="2004"/>
      <c r="CW15" s="2004"/>
      <c r="CX15" s="2004"/>
      <c r="CY15" s="2004"/>
      <c r="CZ15" s="2004"/>
      <c r="DA15" s="2004"/>
      <c r="DB15" s="2004"/>
      <c r="DC15" s="2004"/>
      <c r="DD15" s="2004"/>
      <c r="DE15" s="2004"/>
      <c r="DF15" s="2004"/>
      <c r="DG15" s="2004"/>
      <c r="DH15" s="2004"/>
      <c r="DI15" s="2004"/>
      <c r="DJ15" s="2004"/>
      <c r="DK15" s="2004"/>
      <c r="DL15" s="2004"/>
      <c r="DM15" s="2004"/>
      <c r="DN15" s="2004"/>
      <c r="DO15" s="2004"/>
      <c r="DP15" s="2004"/>
      <c r="DQ15" s="2004"/>
      <c r="DR15" s="2004"/>
      <c r="DS15" s="2004"/>
      <c r="DT15" s="2004"/>
      <c r="DU15" s="2004"/>
      <c r="DV15" s="2004"/>
      <c r="DW15" s="2004"/>
      <c r="DX15" s="2004"/>
      <c r="DY15" s="2004"/>
      <c r="DZ15" s="2004"/>
      <c r="EA15" s="2004"/>
      <c r="EB15" s="2004"/>
      <c r="EC15" s="2004"/>
      <c r="ED15" s="2004"/>
      <c r="EE15" s="2004"/>
      <c r="EF15" s="2004"/>
      <c r="EG15" s="2004"/>
      <c r="EH15" s="2004"/>
      <c r="EI15" s="2004"/>
      <c r="EJ15" s="2004"/>
      <c r="EK15" s="2004"/>
      <c r="EL15" s="2004"/>
      <c r="EM15" s="2004"/>
      <c r="EN15" s="2004"/>
      <c r="EO15" s="2004"/>
      <c r="EP15" s="2004"/>
      <c r="EQ15" s="2004"/>
      <c r="ER15" s="2004"/>
      <c r="ES15" s="2004"/>
      <c r="ET15" s="2004"/>
      <c r="EU15" s="2004"/>
      <c r="EV15" s="2004"/>
      <c r="EW15" s="2004"/>
      <c r="EX15" s="2004"/>
      <c r="EY15" s="2004"/>
      <c r="EZ15" s="2004"/>
      <c r="FA15" s="2004"/>
      <c r="FB15" s="2004"/>
      <c r="FC15" s="2004"/>
      <c r="FD15" s="2004"/>
      <c r="FE15" s="2004"/>
      <c r="FF15" s="2004"/>
      <c r="FG15" s="2004"/>
      <c r="FH15" s="2004"/>
      <c r="FI15" s="2004"/>
      <c r="FJ15" s="2004"/>
      <c r="FK15" s="2004"/>
      <c r="FL15" s="2004"/>
      <c r="FM15" s="2004"/>
      <c r="FN15" s="2004"/>
      <c r="FO15" s="2004"/>
      <c r="FP15" s="2004"/>
      <c r="FQ15" s="2004"/>
      <c r="FR15" s="2004"/>
      <c r="FS15" s="2004"/>
      <c r="FT15" s="2004"/>
      <c r="FU15" s="2004"/>
      <c r="FV15" s="2004"/>
      <c r="FW15" s="2004"/>
      <c r="FX15" s="2004"/>
      <c r="FY15" s="2004"/>
      <c r="FZ15" s="2004"/>
      <c r="GA15" s="2004"/>
      <c r="GB15" s="2004"/>
      <c r="GC15" s="2004"/>
      <c r="GD15" s="2004"/>
      <c r="GE15" s="2004"/>
      <c r="GF15" s="2004"/>
      <c r="GG15" s="2004"/>
      <c r="GH15" s="2004"/>
      <c r="GI15" s="2004"/>
      <c r="GJ15" s="2004"/>
      <c r="GK15" s="2004"/>
      <c r="GL15" s="2004"/>
      <c r="GM15" s="2004"/>
      <c r="GN15" s="2004"/>
      <c r="GO15" s="2004"/>
      <c r="GP15" s="2004"/>
    </row>
    <row r="16" spans="1:198" s="1433" customFormat="1" x14ac:dyDescent="0.25">
      <c r="B16" s="1436"/>
      <c r="C16" s="1437"/>
      <c r="D16" s="1437"/>
      <c r="E16" s="1437"/>
      <c r="F16" s="1437"/>
      <c r="G16" s="1437"/>
      <c r="H16" s="1437"/>
      <c r="I16" s="1437"/>
      <c r="J16" s="1437"/>
      <c r="K16" s="1437"/>
      <c r="L16" s="1437"/>
      <c r="M16" s="1437"/>
      <c r="N16" s="1437"/>
      <c r="O16" s="1437"/>
      <c r="P16" s="1437"/>
      <c r="Q16" s="1437"/>
      <c r="R16" s="1437"/>
      <c r="S16" s="1437"/>
      <c r="T16" s="1437"/>
      <c r="U16" s="1437"/>
      <c r="V16" s="1437"/>
      <c r="W16" s="1437"/>
      <c r="X16" s="1437"/>
      <c r="Y16" s="1437"/>
      <c r="Z16" s="1437"/>
      <c r="AA16" s="1437"/>
      <c r="AB16" s="1437"/>
      <c r="AC16" s="1437"/>
      <c r="AD16" s="1437"/>
      <c r="AE16" s="1437"/>
      <c r="AF16" s="1437"/>
      <c r="AG16" s="1682"/>
      <c r="AH16" s="1682"/>
      <c r="AI16" s="1437"/>
      <c r="AJ16" s="1437"/>
      <c r="AK16" s="1437"/>
      <c r="AL16" s="1437"/>
      <c r="AM16" s="1437"/>
      <c r="AN16" s="1437"/>
      <c r="AO16" s="1437"/>
      <c r="AP16" s="2004"/>
      <c r="AQ16" s="2004"/>
      <c r="AR16" s="2004"/>
      <c r="AS16" s="2004"/>
      <c r="AT16" s="2004"/>
      <c r="AU16" s="2004"/>
      <c r="AV16" s="2004"/>
      <c r="AW16" s="2004"/>
      <c r="AX16" s="2004"/>
      <c r="AY16" s="2004"/>
      <c r="AZ16" s="2004"/>
      <c r="BA16" s="2004"/>
      <c r="BB16" s="2004"/>
      <c r="BC16" s="2004"/>
      <c r="BD16" s="2004"/>
      <c r="BE16" s="2004"/>
      <c r="BF16" s="2004"/>
      <c r="BG16" s="2004"/>
      <c r="BH16" s="2004"/>
      <c r="BI16" s="2004"/>
      <c r="BJ16" s="2004"/>
      <c r="BK16" s="2004"/>
      <c r="BL16" s="2004"/>
      <c r="BM16" s="2004"/>
      <c r="BN16" s="2004"/>
      <c r="BO16" s="2004"/>
      <c r="BP16" s="2004"/>
      <c r="BQ16" s="2004"/>
      <c r="BR16" s="2004"/>
      <c r="BS16" s="2004"/>
      <c r="BT16" s="2004"/>
      <c r="BU16" s="2004"/>
      <c r="BV16" s="2004"/>
      <c r="BW16" s="2004"/>
      <c r="BX16" s="2004"/>
      <c r="BY16" s="2004"/>
      <c r="BZ16" s="2004"/>
      <c r="CA16" s="2004"/>
      <c r="CB16" s="2004"/>
      <c r="CC16" s="2004"/>
      <c r="CD16" s="2004"/>
      <c r="CE16" s="2004"/>
      <c r="CF16" s="2004"/>
      <c r="CG16" s="2004"/>
      <c r="CH16" s="2004"/>
      <c r="CI16" s="2004"/>
      <c r="CJ16" s="2004"/>
      <c r="CK16" s="2004"/>
      <c r="CL16" s="2004"/>
      <c r="CM16" s="2004"/>
      <c r="CN16" s="2004"/>
      <c r="CO16" s="2004"/>
      <c r="CP16" s="2004"/>
      <c r="CQ16" s="2004"/>
      <c r="CR16" s="2004"/>
      <c r="CS16" s="2004"/>
      <c r="CT16" s="2004"/>
      <c r="CU16" s="2004"/>
      <c r="CV16" s="2004"/>
      <c r="CW16" s="2004"/>
      <c r="CX16" s="2004"/>
      <c r="CY16" s="2004"/>
      <c r="CZ16" s="2004"/>
      <c r="DA16" s="2004"/>
      <c r="DB16" s="2004"/>
      <c r="DC16" s="2004"/>
      <c r="DD16" s="2004"/>
      <c r="DE16" s="2004"/>
      <c r="DF16" s="2004"/>
      <c r="DG16" s="2004"/>
      <c r="DH16" s="2004"/>
      <c r="DI16" s="2004"/>
      <c r="DJ16" s="2004"/>
      <c r="DK16" s="2004"/>
      <c r="DL16" s="2004"/>
      <c r="DM16" s="2004"/>
      <c r="DN16" s="2004"/>
      <c r="DO16" s="2004"/>
      <c r="DP16" s="2004"/>
      <c r="DQ16" s="2004"/>
      <c r="DR16" s="2004"/>
      <c r="DS16" s="2004"/>
      <c r="DT16" s="2004"/>
      <c r="DU16" s="2004"/>
      <c r="DV16" s="2004"/>
      <c r="DW16" s="2004"/>
      <c r="DX16" s="2004"/>
      <c r="DY16" s="2004"/>
      <c r="DZ16" s="2004"/>
      <c r="EA16" s="2004"/>
      <c r="EB16" s="2004"/>
      <c r="EC16" s="2004"/>
      <c r="ED16" s="2004"/>
      <c r="EE16" s="2004"/>
      <c r="EF16" s="2004"/>
      <c r="EG16" s="2004"/>
      <c r="EH16" s="2004"/>
      <c r="EI16" s="2004"/>
      <c r="EJ16" s="2004"/>
      <c r="EK16" s="2004"/>
      <c r="EL16" s="2004"/>
      <c r="EM16" s="2004"/>
      <c r="EN16" s="2004"/>
      <c r="EO16" s="2004"/>
      <c r="EP16" s="2004"/>
      <c r="EQ16" s="2004"/>
      <c r="ER16" s="2004"/>
      <c r="ES16" s="2004"/>
      <c r="ET16" s="2004"/>
      <c r="EU16" s="2004"/>
      <c r="EV16" s="2004"/>
      <c r="EW16" s="2004"/>
      <c r="EX16" s="2004"/>
      <c r="EY16" s="2004"/>
      <c r="EZ16" s="2004"/>
      <c r="FA16" s="2004"/>
      <c r="FB16" s="2004"/>
      <c r="FC16" s="2004"/>
      <c r="FD16" s="2004"/>
      <c r="FE16" s="2004"/>
      <c r="FF16" s="2004"/>
      <c r="FG16" s="2004"/>
      <c r="FH16" s="2004"/>
      <c r="FI16" s="2004"/>
      <c r="FJ16" s="2004"/>
      <c r="FK16" s="2004"/>
      <c r="FL16" s="2004"/>
      <c r="FM16" s="2004"/>
      <c r="FN16" s="2004"/>
      <c r="FO16" s="2004"/>
      <c r="FP16" s="2004"/>
      <c r="FQ16" s="2004"/>
      <c r="FR16" s="2004"/>
      <c r="FS16" s="2004"/>
      <c r="FT16" s="2004"/>
      <c r="FU16" s="2004"/>
      <c r="FV16" s="2004"/>
      <c r="FW16" s="2004"/>
      <c r="FX16" s="2004"/>
      <c r="FY16" s="2004"/>
      <c r="FZ16" s="2004"/>
      <c r="GA16" s="2004"/>
      <c r="GB16" s="2004"/>
      <c r="GC16" s="2004"/>
      <c r="GD16" s="2004"/>
      <c r="GE16" s="2004"/>
      <c r="GF16" s="2004"/>
      <c r="GG16" s="2004"/>
      <c r="GH16" s="2004"/>
      <c r="GI16" s="2004"/>
      <c r="GJ16" s="2004"/>
      <c r="GK16" s="2004"/>
      <c r="GL16" s="2004"/>
      <c r="GM16" s="2004"/>
      <c r="GN16" s="2004"/>
      <c r="GO16" s="2004"/>
      <c r="GP16" s="2004"/>
    </row>
    <row r="17" spans="1:198" s="1433" customFormat="1" ht="19.5" thickBot="1" x14ac:dyDescent="0.3">
      <c r="A17" s="1434" t="s">
        <v>446</v>
      </c>
      <c r="B17" s="1436">
        <v>45779</v>
      </c>
      <c r="C17" s="1437"/>
      <c r="D17" s="1437"/>
      <c r="E17" s="1437"/>
      <c r="F17" s="1437"/>
      <c r="G17" s="1437"/>
      <c r="H17" s="1437"/>
      <c r="I17" s="1437"/>
      <c r="J17" s="1437"/>
      <c r="K17" s="1437"/>
      <c r="L17" s="1437"/>
      <c r="M17" s="1437"/>
      <c r="N17" s="1438" t="s">
        <v>1368</v>
      </c>
      <c r="O17" s="1437"/>
      <c r="P17" s="1438" t="s">
        <v>1368</v>
      </c>
      <c r="Q17" s="1438" t="s">
        <v>1368</v>
      </c>
      <c r="R17" s="1437" t="s">
        <v>181</v>
      </c>
      <c r="S17" s="1438" t="s">
        <v>1368</v>
      </c>
      <c r="T17" s="1438" t="s">
        <v>1368</v>
      </c>
      <c r="U17" s="1438" t="s">
        <v>1368</v>
      </c>
      <c r="V17" s="1438" t="s">
        <v>1368</v>
      </c>
      <c r="W17" s="1438" t="s">
        <v>1368</v>
      </c>
      <c r="X17" s="1437" t="s">
        <v>1368</v>
      </c>
      <c r="Y17" s="1437"/>
      <c r="Z17" s="1437" t="s">
        <v>1368</v>
      </c>
      <c r="AA17" s="1437" t="s">
        <v>1703</v>
      </c>
      <c r="AB17" s="1437"/>
      <c r="AC17" s="1437" t="s">
        <v>1703</v>
      </c>
      <c r="AD17" s="1437"/>
      <c r="AE17" s="1437" t="s">
        <v>1703</v>
      </c>
      <c r="AF17" s="1437" t="s">
        <v>1703</v>
      </c>
      <c r="AG17" s="1682"/>
      <c r="AH17" s="1682"/>
      <c r="AI17" s="1437"/>
      <c r="AJ17" s="1437"/>
      <c r="AK17" s="1437"/>
      <c r="AL17" s="1437"/>
      <c r="AM17" s="1437"/>
      <c r="AN17" s="1437"/>
      <c r="AO17" s="1437"/>
      <c r="AP17" s="2004"/>
      <c r="AQ17" s="2004"/>
      <c r="AR17" s="2004"/>
      <c r="AS17" s="2004"/>
      <c r="AT17" s="2004"/>
      <c r="AU17" s="2004"/>
      <c r="AV17" s="2004"/>
      <c r="AW17" s="2004"/>
      <c r="AX17" s="2004"/>
      <c r="AY17" s="2004"/>
      <c r="AZ17" s="2004"/>
      <c r="BA17" s="2004"/>
      <c r="BB17" s="2004"/>
      <c r="BC17" s="2004"/>
      <c r="BD17" s="2004"/>
      <c r="BE17" s="2004"/>
      <c r="BF17" s="2004"/>
      <c r="BG17" s="2004"/>
      <c r="BH17" s="2004"/>
      <c r="BI17" s="2004"/>
      <c r="BJ17" s="2004"/>
      <c r="BK17" s="2004"/>
      <c r="BL17" s="2004"/>
      <c r="BM17" s="2004"/>
      <c r="BN17" s="2004"/>
      <c r="BO17" s="2004"/>
      <c r="BP17" s="2004"/>
      <c r="BQ17" s="2004"/>
      <c r="BR17" s="2004"/>
      <c r="BS17" s="2004"/>
      <c r="BT17" s="2004"/>
      <c r="BU17" s="2004"/>
      <c r="BV17" s="2004"/>
      <c r="BW17" s="2004"/>
      <c r="BX17" s="2004"/>
      <c r="BY17" s="2004"/>
      <c r="BZ17" s="2004"/>
      <c r="CA17" s="2004"/>
      <c r="CB17" s="2004"/>
      <c r="CC17" s="2004"/>
      <c r="CD17" s="2004"/>
      <c r="CE17" s="2004"/>
      <c r="CF17" s="2004"/>
      <c r="CG17" s="2004"/>
      <c r="CH17" s="2004"/>
      <c r="CI17" s="2004"/>
      <c r="CJ17" s="2004"/>
      <c r="CK17" s="2004"/>
      <c r="CL17" s="2004"/>
      <c r="CM17" s="2004"/>
      <c r="CN17" s="2004"/>
      <c r="CO17" s="2004"/>
      <c r="CP17" s="2004"/>
      <c r="CQ17" s="2004"/>
      <c r="CR17" s="2004"/>
      <c r="CS17" s="2004"/>
      <c r="CT17" s="2004"/>
      <c r="CU17" s="2004"/>
      <c r="CV17" s="2004"/>
      <c r="CW17" s="2004"/>
      <c r="CX17" s="2004"/>
      <c r="CY17" s="2004"/>
      <c r="CZ17" s="2004"/>
      <c r="DA17" s="2004"/>
      <c r="DB17" s="2004"/>
      <c r="DC17" s="2004"/>
      <c r="DD17" s="2004"/>
      <c r="DE17" s="2004"/>
      <c r="DF17" s="2004"/>
      <c r="DG17" s="2004"/>
      <c r="DH17" s="2004"/>
      <c r="DI17" s="2004"/>
      <c r="DJ17" s="2004"/>
      <c r="DK17" s="2004"/>
      <c r="DL17" s="2004"/>
      <c r="DM17" s="2004"/>
      <c r="DN17" s="2004"/>
      <c r="DO17" s="2004"/>
      <c r="DP17" s="2004"/>
      <c r="DQ17" s="2004"/>
      <c r="DR17" s="2004"/>
      <c r="DS17" s="2004"/>
      <c r="DT17" s="2004"/>
      <c r="DU17" s="2004"/>
      <c r="DV17" s="2004"/>
      <c r="DW17" s="2004"/>
      <c r="DX17" s="2004"/>
      <c r="DY17" s="2004"/>
      <c r="DZ17" s="2004"/>
      <c r="EA17" s="2004"/>
      <c r="EB17" s="2004"/>
      <c r="EC17" s="2004"/>
      <c r="ED17" s="2004"/>
      <c r="EE17" s="2004"/>
      <c r="EF17" s="2004"/>
      <c r="EG17" s="2004"/>
      <c r="EH17" s="2004"/>
      <c r="EI17" s="2004"/>
      <c r="EJ17" s="2004"/>
      <c r="EK17" s="2004"/>
      <c r="EL17" s="2004"/>
      <c r="EM17" s="2004"/>
      <c r="EN17" s="2004"/>
      <c r="EO17" s="2004"/>
      <c r="EP17" s="2004"/>
      <c r="EQ17" s="2004"/>
      <c r="ER17" s="2004"/>
      <c r="ES17" s="2004"/>
      <c r="ET17" s="2004"/>
      <c r="EU17" s="2004"/>
      <c r="EV17" s="2004"/>
      <c r="EW17" s="2004"/>
      <c r="EX17" s="2004"/>
      <c r="EY17" s="2004"/>
      <c r="EZ17" s="2004"/>
      <c r="FA17" s="2004"/>
      <c r="FB17" s="2004"/>
      <c r="FC17" s="2004"/>
      <c r="FD17" s="2004"/>
      <c r="FE17" s="2004"/>
      <c r="FF17" s="2004"/>
      <c r="FG17" s="2004"/>
      <c r="FH17" s="2004"/>
      <c r="FI17" s="2004"/>
      <c r="FJ17" s="2004"/>
      <c r="FK17" s="2004"/>
      <c r="FL17" s="2004"/>
      <c r="FM17" s="2004"/>
      <c r="FN17" s="2004"/>
      <c r="FO17" s="2004"/>
      <c r="FP17" s="2004"/>
      <c r="FQ17" s="2004"/>
      <c r="FR17" s="2004"/>
      <c r="FS17" s="2004"/>
      <c r="FT17" s="2004"/>
      <c r="FU17" s="2004"/>
      <c r="FV17" s="2004"/>
      <c r="FW17" s="2004"/>
      <c r="FX17" s="2004"/>
      <c r="FY17" s="2004"/>
      <c r="FZ17" s="2004"/>
      <c r="GA17" s="2004"/>
      <c r="GB17" s="2004"/>
      <c r="GC17" s="2004"/>
      <c r="GD17" s="2004"/>
      <c r="GE17" s="2004"/>
      <c r="GF17" s="2004"/>
      <c r="GG17" s="2004"/>
      <c r="GH17" s="2004"/>
      <c r="GI17" s="2004"/>
      <c r="GJ17" s="2004"/>
      <c r="GK17" s="2004"/>
      <c r="GL17" s="2004"/>
      <c r="GM17" s="2004"/>
      <c r="GN17" s="2004"/>
      <c r="GO17" s="2004"/>
      <c r="GP17" s="2004"/>
    </row>
    <row r="18" spans="1:198" s="1433" customFormat="1" ht="18.75" x14ac:dyDescent="0.25">
      <c r="A18" s="1435" t="s">
        <v>173</v>
      </c>
      <c r="B18" s="1436">
        <v>45625</v>
      </c>
      <c r="C18" s="1437"/>
      <c r="D18" s="1437"/>
      <c r="E18" s="1437" t="s">
        <v>1377</v>
      </c>
      <c r="F18" s="1437"/>
      <c r="G18" s="1437" t="s">
        <v>1378</v>
      </c>
      <c r="H18" s="1452" t="s">
        <v>1385</v>
      </c>
      <c r="I18" s="1452" t="s">
        <v>1385</v>
      </c>
      <c r="J18" s="1438" t="s">
        <v>1368</v>
      </c>
      <c r="K18" s="1443" t="s">
        <v>1385</v>
      </c>
      <c r="L18" s="1443" t="s">
        <v>1385</v>
      </c>
      <c r="M18" s="1438" t="s">
        <v>1368</v>
      </c>
      <c r="N18" s="1443" t="s">
        <v>1385</v>
      </c>
      <c r="O18" s="1437"/>
      <c r="P18" s="1438" t="s">
        <v>1368</v>
      </c>
      <c r="Q18" s="1438" t="s">
        <v>1368</v>
      </c>
      <c r="R18" s="1437" t="s">
        <v>181</v>
      </c>
      <c r="S18" s="1438" t="s">
        <v>1368</v>
      </c>
      <c r="T18" s="1438" t="s">
        <v>1368</v>
      </c>
      <c r="U18" s="1438" t="s">
        <v>1368</v>
      </c>
      <c r="V18" s="1438" t="s">
        <v>1368</v>
      </c>
      <c r="W18" s="1438" t="s">
        <v>1368</v>
      </c>
      <c r="X18" s="1437" t="s">
        <v>1368</v>
      </c>
      <c r="Y18" s="1437" t="s">
        <v>1368</v>
      </c>
      <c r="Z18" s="1437" t="s">
        <v>1703</v>
      </c>
      <c r="AA18" s="1437" t="s">
        <v>1703</v>
      </c>
      <c r="AB18" s="1437"/>
      <c r="AC18" s="1437" t="s">
        <v>1703</v>
      </c>
      <c r="AD18" s="1437"/>
      <c r="AE18" s="1437" t="s">
        <v>1703</v>
      </c>
      <c r="AF18" s="1437"/>
      <c r="AG18" s="1682" t="s">
        <v>1703</v>
      </c>
      <c r="AH18" s="1682"/>
      <c r="AI18" s="1437"/>
      <c r="AJ18" s="1437"/>
      <c r="AK18" s="1437"/>
      <c r="AL18" s="1437"/>
      <c r="AM18" s="1437"/>
      <c r="AN18" s="1437"/>
      <c r="AO18" s="1437"/>
      <c r="AP18" s="2004"/>
      <c r="AQ18" s="2004"/>
      <c r="AR18" s="2004"/>
      <c r="AS18" s="2004"/>
      <c r="AT18" s="2004"/>
      <c r="AU18" s="2004"/>
      <c r="AV18" s="2004"/>
      <c r="AW18" s="2004"/>
      <c r="AX18" s="2004"/>
      <c r="AY18" s="2004"/>
      <c r="AZ18" s="2004"/>
      <c r="BA18" s="2004"/>
      <c r="BB18" s="2004"/>
      <c r="BC18" s="2004"/>
      <c r="BD18" s="2004"/>
      <c r="BE18" s="2004"/>
      <c r="BF18" s="2004"/>
      <c r="BG18" s="2004"/>
      <c r="BH18" s="2004"/>
      <c r="BI18" s="2004"/>
      <c r="BJ18" s="2004"/>
      <c r="BK18" s="2004"/>
      <c r="BL18" s="2004"/>
      <c r="BM18" s="2004"/>
      <c r="BN18" s="2004"/>
      <c r="BO18" s="2004"/>
      <c r="BP18" s="2004"/>
      <c r="BQ18" s="2004"/>
      <c r="BR18" s="2004"/>
      <c r="BS18" s="2004"/>
      <c r="BT18" s="2004"/>
      <c r="BU18" s="2004"/>
      <c r="BV18" s="2004"/>
      <c r="BW18" s="2004"/>
      <c r="BX18" s="2004"/>
      <c r="BY18" s="2004"/>
      <c r="BZ18" s="2004"/>
      <c r="CA18" s="2004"/>
      <c r="CB18" s="2004"/>
      <c r="CC18" s="2004"/>
      <c r="CD18" s="2004"/>
      <c r="CE18" s="2004"/>
      <c r="CF18" s="2004"/>
      <c r="CG18" s="2004"/>
      <c r="CH18" s="2004"/>
      <c r="CI18" s="2004"/>
      <c r="CJ18" s="2004"/>
      <c r="CK18" s="2004"/>
      <c r="CL18" s="2004"/>
      <c r="CM18" s="2004"/>
      <c r="CN18" s="2004"/>
      <c r="CO18" s="2004"/>
      <c r="CP18" s="2004"/>
      <c r="CQ18" s="2004"/>
      <c r="CR18" s="2004"/>
      <c r="CS18" s="2004"/>
      <c r="CT18" s="2004"/>
      <c r="CU18" s="2004"/>
      <c r="CV18" s="2004"/>
      <c r="CW18" s="2004"/>
      <c r="CX18" s="2004"/>
      <c r="CY18" s="2004"/>
      <c r="CZ18" s="2004"/>
      <c r="DA18" s="2004"/>
      <c r="DB18" s="2004"/>
      <c r="DC18" s="2004"/>
      <c r="DD18" s="2004"/>
      <c r="DE18" s="2004"/>
      <c r="DF18" s="2004"/>
      <c r="DG18" s="2004"/>
      <c r="DH18" s="2004"/>
      <c r="DI18" s="2004"/>
      <c r="DJ18" s="2004"/>
      <c r="DK18" s="2004"/>
      <c r="DL18" s="2004"/>
      <c r="DM18" s="2004"/>
      <c r="DN18" s="2004"/>
      <c r="DO18" s="2004"/>
      <c r="DP18" s="2004"/>
      <c r="DQ18" s="2004"/>
      <c r="DR18" s="2004"/>
      <c r="DS18" s="2004"/>
      <c r="DT18" s="2004"/>
      <c r="DU18" s="2004"/>
      <c r="DV18" s="2004"/>
      <c r="DW18" s="2004"/>
      <c r="DX18" s="2004"/>
      <c r="DY18" s="2004"/>
      <c r="DZ18" s="2004"/>
      <c r="EA18" s="2004"/>
      <c r="EB18" s="2004"/>
      <c r="EC18" s="2004"/>
      <c r="ED18" s="2004"/>
      <c r="EE18" s="2004"/>
      <c r="EF18" s="2004"/>
      <c r="EG18" s="2004"/>
      <c r="EH18" s="2004"/>
      <c r="EI18" s="2004"/>
      <c r="EJ18" s="2004"/>
      <c r="EK18" s="2004"/>
      <c r="EL18" s="2004"/>
      <c r="EM18" s="2004"/>
      <c r="EN18" s="2004"/>
      <c r="EO18" s="2004"/>
      <c r="EP18" s="2004"/>
      <c r="EQ18" s="2004"/>
      <c r="ER18" s="2004"/>
      <c r="ES18" s="2004"/>
      <c r="ET18" s="2004"/>
      <c r="EU18" s="2004"/>
      <c r="EV18" s="2004"/>
      <c r="EW18" s="2004"/>
      <c r="EX18" s="2004"/>
      <c r="EY18" s="2004"/>
      <c r="EZ18" s="2004"/>
      <c r="FA18" s="2004"/>
      <c r="FB18" s="2004"/>
      <c r="FC18" s="2004"/>
      <c r="FD18" s="2004"/>
      <c r="FE18" s="2004"/>
      <c r="FF18" s="2004"/>
      <c r="FG18" s="2004"/>
      <c r="FH18" s="2004"/>
      <c r="FI18" s="2004"/>
      <c r="FJ18" s="2004"/>
      <c r="FK18" s="2004"/>
      <c r="FL18" s="2004"/>
      <c r="FM18" s="2004"/>
      <c r="FN18" s="2004"/>
      <c r="FO18" s="2004"/>
      <c r="FP18" s="2004"/>
      <c r="FQ18" s="2004"/>
      <c r="FR18" s="2004"/>
      <c r="FS18" s="2004"/>
      <c r="FT18" s="2004"/>
      <c r="FU18" s="2004"/>
      <c r="FV18" s="2004"/>
      <c r="FW18" s="2004"/>
      <c r="FX18" s="2004"/>
      <c r="FY18" s="2004"/>
      <c r="FZ18" s="2004"/>
      <c r="GA18" s="2004"/>
      <c r="GB18" s="2004"/>
      <c r="GC18" s="2004"/>
      <c r="GD18" s="2004"/>
      <c r="GE18" s="2004"/>
      <c r="GF18" s="2004"/>
      <c r="GG18" s="2004"/>
      <c r="GH18" s="2004"/>
      <c r="GI18" s="2004"/>
      <c r="GJ18" s="2004"/>
      <c r="GK18" s="2004"/>
      <c r="GL18" s="2004"/>
      <c r="GM18" s="2004"/>
      <c r="GN18" s="2004"/>
      <c r="GO18" s="2004"/>
      <c r="GP18" s="2004"/>
    </row>
    <row r="19" spans="1:198" s="1433" customFormat="1" ht="18.75" x14ac:dyDescent="0.25">
      <c r="A19" s="1435" t="s">
        <v>1380</v>
      </c>
      <c r="B19" s="1436">
        <v>45859</v>
      </c>
      <c r="C19" s="1437"/>
      <c r="D19" s="1437"/>
      <c r="E19" s="1439"/>
      <c r="F19" s="1439"/>
      <c r="G19" s="1439"/>
      <c r="H19" s="1439"/>
      <c r="I19" s="1439"/>
      <c r="J19" s="1439"/>
      <c r="K19" s="1439"/>
      <c r="L19" s="1439"/>
      <c r="M19" s="1439"/>
      <c r="N19" s="1439"/>
      <c r="O19" s="1439"/>
      <c r="P19" s="1439"/>
      <c r="Q19" s="1439"/>
      <c r="R19" s="1439"/>
      <c r="S19" s="1439"/>
      <c r="T19" s="1439"/>
      <c r="U19" s="1438" t="s">
        <v>1368</v>
      </c>
      <c r="V19" s="1438" t="s">
        <v>1368</v>
      </c>
      <c r="W19" s="1437" t="s">
        <v>1368</v>
      </c>
      <c r="X19" s="1437" t="s">
        <v>1702</v>
      </c>
      <c r="Y19" s="1437" t="s">
        <v>1368</v>
      </c>
      <c r="Z19" s="1437" t="s">
        <v>1368</v>
      </c>
      <c r="AA19" s="1437" t="s">
        <v>1368</v>
      </c>
      <c r="AB19" s="1437" t="s">
        <v>1703</v>
      </c>
      <c r="AC19" s="1437" t="s">
        <v>1703</v>
      </c>
      <c r="AD19" s="1437" t="s">
        <v>1703</v>
      </c>
      <c r="AE19" s="1437" t="s">
        <v>1703</v>
      </c>
      <c r="AF19" s="1437" t="s">
        <v>1703</v>
      </c>
      <c r="AG19" s="1682"/>
      <c r="AH19" s="1682"/>
      <c r="AI19" s="1437"/>
      <c r="AJ19" s="1437"/>
      <c r="AK19" s="1437"/>
      <c r="AL19" s="1437"/>
      <c r="AM19" s="1437"/>
      <c r="AN19" s="1437"/>
      <c r="AO19" s="1437"/>
      <c r="AP19" s="2004"/>
      <c r="AQ19" s="2004"/>
      <c r="AR19" s="2004"/>
      <c r="AS19" s="2004"/>
      <c r="AT19" s="2004"/>
      <c r="AU19" s="2004"/>
      <c r="AV19" s="2004"/>
      <c r="AW19" s="2004"/>
      <c r="AX19" s="2004"/>
      <c r="AY19" s="2004"/>
      <c r="AZ19" s="2004"/>
      <c r="BA19" s="2004"/>
      <c r="BB19" s="2004"/>
      <c r="BC19" s="2004"/>
      <c r="BD19" s="2004"/>
      <c r="BE19" s="2004"/>
      <c r="BF19" s="2004"/>
      <c r="BG19" s="2004"/>
      <c r="BH19" s="2004"/>
      <c r="BI19" s="2004"/>
      <c r="BJ19" s="2004"/>
      <c r="BK19" s="2004"/>
      <c r="BL19" s="2004"/>
      <c r="BM19" s="2004"/>
      <c r="BN19" s="2004"/>
      <c r="BO19" s="2004"/>
      <c r="BP19" s="2004"/>
      <c r="BQ19" s="2004"/>
      <c r="BR19" s="2004"/>
      <c r="BS19" s="2004"/>
      <c r="BT19" s="2004"/>
      <c r="BU19" s="2004"/>
      <c r="BV19" s="2004"/>
      <c r="BW19" s="2004"/>
      <c r="BX19" s="2004"/>
      <c r="BY19" s="2004"/>
      <c r="BZ19" s="2004"/>
      <c r="CA19" s="2004"/>
      <c r="CB19" s="2004"/>
      <c r="CC19" s="2004"/>
      <c r="CD19" s="2004"/>
      <c r="CE19" s="2004"/>
      <c r="CF19" s="2004"/>
      <c r="CG19" s="2004"/>
      <c r="CH19" s="2004"/>
      <c r="CI19" s="2004"/>
      <c r="CJ19" s="2004"/>
      <c r="CK19" s="2004"/>
      <c r="CL19" s="2004"/>
      <c r="CM19" s="2004"/>
      <c r="CN19" s="2004"/>
      <c r="CO19" s="2004"/>
      <c r="CP19" s="2004"/>
      <c r="CQ19" s="2004"/>
      <c r="CR19" s="2004"/>
      <c r="CS19" s="2004"/>
      <c r="CT19" s="2004"/>
      <c r="CU19" s="2004"/>
      <c r="CV19" s="2004"/>
      <c r="CW19" s="2004"/>
      <c r="CX19" s="2004"/>
      <c r="CY19" s="2004"/>
      <c r="CZ19" s="2004"/>
      <c r="DA19" s="2004"/>
      <c r="DB19" s="2004"/>
      <c r="DC19" s="2004"/>
      <c r="DD19" s="2004"/>
      <c r="DE19" s="2004"/>
      <c r="DF19" s="2004"/>
      <c r="DG19" s="2004"/>
      <c r="DH19" s="2004"/>
      <c r="DI19" s="2004"/>
      <c r="DJ19" s="2004"/>
      <c r="DK19" s="2004"/>
      <c r="DL19" s="2004"/>
      <c r="DM19" s="2004"/>
      <c r="DN19" s="2004"/>
      <c r="DO19" s="2004"/>
      <c r="DP19" s="2004"/>
      <c r="DQ19" s="2004"/>
      <c r="DR19" s="2004"/>
      <c r="DS19" s="2004"/>
      <c r="DT19" s="2004"/>
      <c r="DU19" s="2004"/>
      <c r="DV19" s="2004"/>
      <c r="DW19" s="2004"/>
      <c r="DX19" s="2004"/>
      <c r="DY19" s="2004"/>
      <c r="DZ19" s="2004"/>
      <c r="EA19" s="2004"/>
      <c r="EB19" s="2004"/>
      <c r="EC19" s="2004"/>
      <c r="ED19" s="2004"/>
      <c r="EE19" s="2004"/>
      <c r="EF19" s="2004"/>
      <c r="EG19" s="2004"/>
      <c r="EH19" s="2004"/>
      <c r="EI19" s="2004"/>
      <c r="EJ19" s="2004"/>
      <c r="EK19" s="2004"/>
      <c r="EL19" s="2004"/>
      <c r="EM19" s="2004"/>
      <c r="EN19" s="2004"/>
      <c r="EO19" s="2004"/>
      <c r="EP19" s="2004"/>
      <c r="EQ19" s="2004"/>
      <c r="ER19" s="2004"/>
      <c r="ES19" s="2004"/>
      <c r="ET19" s="2004"/>
      <c r="EU19" s="2004"/>
      <c r="EV19" s="2004"/>
      <c r="EW19" s="2004"/>
      <c r="EX19" s="2004"/>
      <c r="EY19" s="2004"/>
      <c r="EZ19" s="2004"/>
      <c r="FA19" s="2004"/>
      <c r="FB19" s="2004"/>
      <c r="FC19" s="2004"/>
      <c r="FD19" s="2004"/>
      <c r="FE19" s="2004"/>
      <c r="FF19" s="2004"/>
      <c r="FG19" s="2004"/>
      <c r="FH19" s="2004"/>
      <c r="FI19" s="2004"/>
      <c r="FJ19" s="2004"/>
      <c r="FK19" s="2004"/>
      <c r="FL19" s="2004"/>
      <c r="FM19" s="2004"/>
      <c r="FN19" s="2004"/>
      <c r="FO19" s="2004"/>
      <c r="FP19" s="2004"/>
      <c r="FQ19" s="2004"/>
      <c r="FR19" s="2004"/>
      <c r="FS19" s="2004"/>
      <c r="FT19" s="2004"/>
      <c r="FU19" s="2004"/>
      <c r="FV19" s="2004"/>
      <c r="FW19" s="2004"/>
      <c r="FX19" s="2004"/>
      <c r="FY19" s="2004"/>
      <c r="FZ19" s="2004"/>
      <c r="GA19" s="2004"/>
      <c r="GB19" s="2004"/>
      <c r="GC19" s="2004"/>
      <c r="GD19" s="2004"/>
      <c r="GE19" s="2004"/>
      <c r="GF19" s="2004"/>
      <c r="GG19" s="2004"/>
      <c r="GH19" s="2004"/>
      <c r="GI19" s="2004"/>
      <c r="GJ19" s="2004"/>
      <c r="GK19" s="2004"/>
      <c r="GL19" s="2004"/>
      <c r="GM19" s="2004"/>
      <c r="GN19" s="2004"/>
      <c r="GO19" s="2004"/>
      <c r="GP19" s="2004"/>
    </row>
    <row r="20" spans="1:198" s="1433" customFormat="1" ht="18.75" x14ac:dyDescent="0.25">
      <c r="A20" s="1441" t="s">
        <v>1448</v>
      </c>
      <c r="B20" s="1436">
        <v>45870</v>
      </c>
      <c r="C20" s="1437"/>
      <c r="D20" s="1437"/>
      <c r="E20" s="1439"/>
      <c r="F20" s="1439"/>
      <c r="G20" s="1439"/>
      <c r="H20" s="1439"/>
      <c r="I20" s="1439"/>
      <c r="J20" s="1439"/>
      <c r="K20" s="1439"/>
      <c r="L20" s="1439"/>
      <c r="M20" s="1439"/>
      <c r="N20" s="1439"/>
      <c r="O20" s="1439"/>
      <c r="P20" s="1439"/>
      <c r="Q20" s="1439"/>
      <c r="R20" s="1439"/>
      <c r="S20" s="1439"/>
      <c r="T20" s="1439"/>
      <c r="U20" s="1439"/>
      <c r="V20" s="1437" t="s">
        <v>1368</v>
      </c>
      <c r="W20" s="1437"/>
      <c r="X20" s="1437" t="s">
        <v>1703</v>
      </c>
      <c r="Y20" s="1437" t="s">
        <v>1368</v>
      </c>
      <c r="Z20" s="1437" t="s">
        <v>1368</v>
      </c>
      <c r="AA20" s="1437" t="s">
        <v>1368</v>
      </c>
      <c r="AB20" s="1437" t="s">
        <v>1703</v>
      </c>
      <c r="AC20" s="1437" t="s">
        <v>1703</v>
      </c>
      <c r="AD20" s="1437" t="s">
        <v>1703</v>
      </c>
      <c r="AE20" s="1437" t="s">
        <v>1703</v>
      </c>
      <c r="AF20" s="1437" t="s">
        <v>1703</v>
      </c>
      <c r="AG20" s="1682"/>
      <c r="AH20" s="1682"/>
      <c r="AI20" s="1437"/>
      <c r="AJ20" s="1437"/>
      <c r="AK20" s="1437"/>
      <c r="AL20" s="1437"/>
      <c r="AM20" s="1437"/>
      <c r="AN20" s="1437"/>
      <c r="AO20" s="1437"/>
      <c r="AP20" s="2004"/>
      <c r="AQ20" s="2004"/>
      <c r="AR20" s="2004"/>
      <c r="AS20" s="2004"/>
      <c r="AT20" s="2004"/>
      <c r="AU20" s="2004"/>
      <c r="AV20" s="2004"/>
      <c r="AW20" s="2004"/>
      <c r="AX20" s="2004"/>
      <c r="AY20" s="2004"/>
      <c r="AZ20" s="2004"/>
      <c r="BA20" s="2004"/>
      <c r="BB20" s="2004"/>
      <c r="BC20" s="2004"/>
      <c r="BD20" s="2004"/>
      <c r="BE20" s="2004"/>
      <c r="BF20" s="2004"/>
      <c r="BG20" s="2004"/>
      <c r="BH20" s="2004"/>
      <c r="BI20" s="2004"/>
      <c r="BJ20" s="2004"/>
      <c r="BK20" s="2004"/>
      <c r="BL20" s="2004"/>
      <c r="BM20" s="2004"/>
      <c r="BN20" s="2004"/>
      <c r="BO20" s="2004"/>
      <c r="BP20" s="2004"/>
      <c r="BQ20" s="2004"/>
      <c r="BR20" s="2004"/>
      <c r="BS20" s="2004"/>
      <c r="BT20" s="2004"/>
      <c r="BU20" s="2004"/>
      <c r="BV20" s="2004"/>
      <c r="BW20" s="2004"/>
      <c r="BX20" s="2004"/>
      <c r="BY20" s="2004"/>
      <c r="BZ20" s="2004"/>
      <c r="CA20" s="2004"/>
      <c r="CB20" s="2004"/>
      <c r="CC20" s="2004"/>
      <c r="CD20" s="2004"/>
      <c r="CE20" s="2004"/>
      <c r="CF20" s="2004"/>
      <c r="CG20" s="2004"/>
      <c r="CH20" s="2004"/>
      <c r="CI20" s="2004"/>
      <c r="CJ20" s="2004"/>
      <c r="CK20" s="2004"/>
      <c r="CL20" s="2004"/>
      <c r="CM20" s="2004"/>
      <c r="CN20" s="2004"/>
      <c r="CO20" s="2004"/>
      <c r="CP20" s="2004"/>
      <c r="CQ20" s="2004"/>
      <c r="CR20" s="2004"/>
      <c r="CS20" s="2004"/>
      <c r="CT20" s="2004"/>
      <c r="CU20" s="2004"/>
      <c r="CV20" s="2004"/>
      <c r="CW20" s="2004"/>
      <c r="CX20" s="2004"/>
      <c r="CY20" s="2004"/>
      <c r="CZ20" s="2004"/>
      <c r="DA20" s="2004"/>
      <c r="DB20" s="2004"/>
      <c r="DC20" s="2004"/>
      <c r="DD20" s="2004"/>
      <c r="DE20" s="2004"/>
      <c r="DF20" s="2004"/>
      <c r="DG20" s="2004"/>
      <c r="DH20" s="2004"/>
      <c r="DI20" s="2004"/>
      <c r="DJ20" s="2004"/>
      <c r="DK20" s="2004"/>
      <c r="DL20" s="2004"/>
      <c r="DM20" s="2004"/>
      <c r="DN20" s="2004"/>
      <c r="DO20" s="2004"/>
      <c r="DP20" s="2004"/>
      <c r="DQ20" s="2004"/>
      <c r="DR20" s="2004"/>
      <c r="DS20" s="2004"/>
      <c r="DT20" s="2004"/>
      <c r="DU20" s="2004"/>
      <c r="DV20" s="2004"/>
      <c r="DW20" s="2004"/>
      <c r="DX20" s="2004"/>
      <c r="DY20" s="2004"/>
      <c r="DZ20" s="2004"/>
      <c r="EA20" s="2004"/>
      <c r="EB20" s="2004"/>
      <c r="EC20" s="2004"/>
      <c r="ED20" s="2004"/>
      <c r="EE20" s="2004"/>
      <c r="EF20" s="2004"/>
      <c r="EG20" s="2004"/>
      <c r="EH20" s="2004"/>
      <c r="EI20" s="2004"/>
      <c r="EJ20" s="2004"/>
      <c r="EK20" s="2004"/>
      <c r="EL20" s="2004"/>
      <c r="EM20" s="2004"/>
      <c r="EN20" s="2004"/>
      <c r="EO20" s="2004"/>
      <c r="EP20" s="2004"/>
      <c r="EQ20" s="2004"/>
      <c r="ER20" s="2004"/>
      <c r="ES20" s="2004"/>
      <c r="ET20" s="2004"/>
      <c r="EU20" s="2004"/>
      <c r="EV20" s="2004"/>
      <c r="EW20" s="2004"/>
      <c r="EX20" s="2004"/>
      <c r="EY20" s="2004"/>
      <c r="EZ20" s="2004"/>
      <c r="FA20" s="2004"/>
      <c r="FB20" s="2004"/>
      <c r="FC20" s="2004"/>
      <c r="FD20" s="2004"/>
      <c r="FE20" s="2004"/>
      <c r="FF20" s="2004"/>
      <c r="FG20" s="2004"/>
      <c r="FH20" s="2004"/>
      <c r="FI20" s="2004"/>
      <c r="FJ20" s="2004"/>
      <c r="FK20" s="2004"/>
      <c r="FL20" s="2004"/>
      <c r="FM20" s="2004"/>
      <c r="FN20" s="2004"/>
      <c r="FO20" s="2004"/>
      <c r="FP20" s="2004"/>
      <c r="FQ20" s="2004"/>
      <c r="FR20" s="2004"/>
      <c r="FS20" s="2004"/>
      <c r="FT20" s="2004"/>
      <c r="FU20" s="2004"/>
      <c r="FV20" s="2004"/>
      <c r="FW20" s="2004"/>
      <c r="FX20" s="2004"/>
      <c r="FY20" s="2004"/>
      <c r="FZ20" s="2004"/>
      <c r="GA20" s="2004"/>
      <c r="GB20" s="2004"/>
      <c r="GC20" s="2004"/>
      <c r="GD20" s="2004"/>
      <c r="GE20" s="2004"/>
      <c r="GF20" s="2004"/>
      <c r="GG20" s="2004"/>
      <c r="GH20" s="2004"/>
      <c r="GI20" s="2004"/>
      <c r="GJ20" s="2004"/>
      <c r="GK20" s="2004"/>
      <c r="GL20" s="2004"/>
      <c r="GM20" s="2004"/>
      <c r="GN20" s="2004"/>
      <c r="GO20" s="2004"/>
      <c r="GP20" s="2004"/>
    </row>
    <row r="21" spans="1:198" s="1433" customFormat="1" ht="18.75" x14ac:dyDescent="0.25">
      <c r="A21" s="1518" t="s">
        <v>1449</v>
      </c>
      <c r="B21" s="1436">
        <v>45870</v>
      </c>
      <c r="C21" s="1437"/>
      <c r="D21" s="1437"/>
      <c r="E21" s="1439"/>
      <c r="F21" s="1439"/>
      <c r="G21" s="1439"/>
      <c r="H21" s="1439"/>
      <c r="I21" s="1439"/>
      <c r="J21" s="1439"/>
      <c r="K21" s="1439"/>
      <c r="L21" s="1439"/>
      <c r="M21" s="1439"/>
      <c r="N21" s="1439"/>
      <c r="O21" s="1439"/>
      <c r="P21" s="1439"/>
      <c r="Q21" s="1439"/>
      <c r="R21" s="1439"/>
      <c r="S21" s="1439"/>
      <c r="T21" s="1439"/>
      <c r="U21" s="1439"/>
      <c r="V21" s="1437" t="s">
        <v>1368</v>
      </c>
      <c r="W21" s="1437" t="s">
        <v>1368</v>
      </c>
      <c r="X21" s="1437" t="s">
        <v>1368</v>
      </c>
      <c r="Y21" s="1437" t="s">
        <v>1368</v>
      </c>
      <c r="Z21" s="1437" t="s">
        <v>1368</v>
      </c>
      <c r="AA21" s="1437" t="s">
        <v>1368</v>
      </c>
      <c r="AB21" s="1437" t="s">
        <v>1703</v>
      </c>
      <c r="AC21" s="1437" t="s">
        <v>1703</v>
      </c>
      <c r="AD21" s="1437" t="s">
        <v>1703</v>
      </c>
      <c r="AE21" s="1437" t="s">
        <v>1703</v>
      </c>
      <c r="AF21" s="1437" t="s">
        <v>1703</v>
      </c>
      <c r="AG21" s="1682"/>
      <c r="AH21" s="1682"/>
      <c r="AI21" s="1437"/>
      <c r="AJ21" s="1437"/>
      <c r="AK21" s="1437"/>
      <c r="AL21" s="1437"/>
      <c r="AM21" s="1437"/>
      <c r="AN21" s="1437"/>
      <c r="AO21" s="1437"/>
      <c r="AP21" s="2004"/>
      <c r="AQ21" s="2004"/>
      <c r="AR21" s="2004"/>
      <c r="AS21" s="2004"/>
      <c r="AT21" s="2004"/>
      <c r="AU21" s="2004"/>
      <c r="AV21" s="2004"/>
      <c r="AW21" s="2004"/>
      <c r="AX21" s="2004"/>
      <c r="AY21" s="2004"/>
      <c r="AZ21" s="2004"/>
      <c r="BA21" s="2004"/>
      <c r="BB21" s="2004"/>
      <c r="BC21" s="2004"/>
      <c r="BD21" s="2004"/>
      <c r="BE21" s="2004"/>
      <c r="BF21" s="2004"/>
      <c r="BG21" s="2004"/>
      <c r="BH21" s="2004"/>
      <c r="BI21" s="2004"/>
      <c r="BJ21" s="2004"/>
      <c r="BK21" s="2004"/>
      <c r="BL21" s="2004"/>
      <c r="BM21" s="2004"/>
      <c r="BN21" s="2004"/>
      <c r="BO21" s="2004"/>
      <c r="BP21" s="2004"/>
      <c r="BQ21" s="2004"/>
      <c r="BR21" s="2004"/>
      <c r="BS21" s="2004"/>
      <c r="BT21" s="2004"/>
      <c r="BU21" s="2004"/>
      <c r="BV21" s="2004"/>
      <c r="BW21" s="2004"/>
      <c r="BX21" s="2004"/>
      <c r="BY21" s="2004"/>
      <c r="BZ21" s="2004"/>
      <c r="CA21" s="2004"/>
      <c r="CB21" s="2004"/>
      <c r="CC21" s="2004"/>
      <c r="CD21" s="2004"/>
      <c r="CE21" s="2004"/>
      <c r="CF21" s="2004"/>
      <c r="CG21" s="2004"/>
      <c r="CH21" s="2004"/>
      <c r="CI21" s="2004"/>
      <c r="CJ21" s="2004"/>
      <c r="CK21" s="2004"/>
      <c r="CL21" s="2004"/>
      <c r="CM21" s="2004"/>
      <c r="CN21" s="2004"/>
      <c r="CO21" s="2004"/>
      <c r="CP21" s="2004"/>
      <c r="CQ21" s="2004"/>
      <c r="CR21" s="2004"/>
      <c r="CS21" s="2004"/>
      <c r="CT21" s="2004"/>
      <c r="CU21" s="2004"/>
      <c r="CV21" s="2004"/>
      <c r="CW21" s="2004"/>
      <c r="CX21" s="2004"/>
      <c r="CY21" s="2004"/>
      <c r="CZ21" s="2004"/>
      <c r="DA21" s="2004"/>
      <c r="DB21" s="2004"/>
      <c r="DC21" s="2004"/>
      <c r="DD21" s="2004"/>
      <c r="DE21" s="2004"/>
      <c r="DF21" s="2004"/>
      <c r="DG21" s="2004"/>
      <c r="DH21" s="2004"/>
      <c r="DI21" s="2004"/>
      <c r="DJ21" s="2004"/>
      <c r="DK21" s="2004"/>
      <c r="DL21" s="2004"/>
      <c r="DM21" s="2004"/>
      <c r="DN21" s="2004"/>
      <c r="DO21" s="2004"/>
      <c r="DP21" s="2004"/>
      <c r="DQ21" s="2004"/>
      <c r="DR21" s="2004"/>
      <c r="DS21" s="2004"/>
      <c r="DT21" s="2004"/>
      <c r="DU21" s="2004"/>
      <c r="DV21" s="2004"/>
      <c r="DW21" s="2004"/>
      <c r="DX21" s="2004"/>
      <c r="DY21" s="2004"/>
      <c r="DZ21" s="2004"/>
      <c r="EA21" s="2004"/>
      <c r="EB21" s="2004"/>
      <c r="EC21" s="2004"/>
      <c r="ED21" s="2004"/>
      <c r="EE21" s="2004"/>
      <c r="EF21" s="2004"/>
      <c r="EG21" s="2004"/>
      <c r="EH21" s="2004"/>
      <c r="EI21" s="2004"/>
      <c r="EJ21" s="2004"/>
      <c r="EK21" s="2004"/>
      <c r="EL21" s="2004"/>
      <c r="EM21" s="2004"/>
      <c r="EN21" s="2004"/>
      <c r="EO21" s="2004"/>
      <c r="EP21" s="2004"/>
      <c r="EQ21" s="2004"/>
      <c r="ER21" s="2004"/>
      <c r="ES21" s="2004"/>
      <c r="ET21" s="2004"/>
      <c r="EU21" s="2004"/>
      <c r="EV21" s="2004"/>
      <c r="EW21" s="2004"/>
      <c r="EX21" s="2004"/>
      <c r="EY21" s="2004"/>
      <c r="EZ21" s="2004"/>
      <c r="FA21" s="2004"/>
      <c r="FB21" s="2004"/>
      <c r="FC21" s="2004"/>
      <c r="FD21" s="2004"/>
      <c r="FE21" s="2004"/>
      <c r="FF21" s="2004"/>
      <c r="FG21" s="2004"/>
      <c r="FH21" s="2004"/>
      <c r="FI21" s="2004"/>
      <c r="FJ21" s="2004"/>
      <c r="FK21" s="2004"/>
      <c r="FL21" s="2004"/>
      <c r="FM21" s="2004"/>
      <c r="FN21" s="2004"/>
      <c r="FO21" s="2004"/>
      <c r="FP21" s="2004"/>
      <c r="FQ21" s="2004"/>
      <c r="FR21" s="2004"/>
      <c r="FS21" s="2004"/>
      <c r="FT21" s="2004"/>
      <c r="FU21" s="2004"/>
      <c r="FV21" s="2004"/>
      <c r="FW21" s="2004"/>
      <c r="FX21" s="2004"/>
      <c r="FY21" s="2004"/>
      <c r="FZ21" s="2004"/>
      <c r="GA21" s="2004"/>
      <c r="GB21" s="2004"/>
      <c r="GC21" s="2004"/>
      <c r="GD21" s="2004"/>
      <c r="GE21" s="2004"/>
      <c r="GF21" s="2004"/>
      <c r="GG21" s="2004"/>
      <c r="GH21" s="2004"/>
      <c r="GI21" s="2004"/>
      <c r="GJ21" s="2004"/>
      <c r="GK21" s="2004"/>
      <c r="GL21" s="2004"/>
      <c r="GM21" s="2004"/>
      <c r="GN21" s="2004"/>
      <c r="GO21" s="2004"/>
      <c r="GP21" s="2004"/>
    </row>
    <row r="22" spans="1:198" s="1433" customFormat="1" ht="18.75" x14ac:dyDescent="0.25">
      <c r="A22" s="1518" t="s">
        <v>1454</v>
      </c>
      <c r="B22" s="1436">
        <v>45779</v>
      </c>
      <c r="C22" s="1437"/>
      <c r="D22" s="1437"/>
      <c r="E22" s="1439"/>
      <c r="F22" s="1439"/>
      <c r="G22" s="1439"/>
      <c r="H22" s="1439"/>
      <c r="I22" s="1439"/>
      <c r="J22" s="1439"/>
      <c r="K22" s="1439"/>
      <c r="L22" s="1439"/>
      <c r="M22" s="1439"/>
      <c r="N22" s="1438" t="s">
        <v>1368</v>
      </c>
      <c r="O22" s="1437"/>
      <c r="P22" s="1438" t="s">
        <v>1368</v>
      </c>
      <c r="Q22" s="1438" t="s">
        <v>1368</v>
      </c>
      <c r="R22" s="1438"/>
      <c r="S22" s="1438" t="s">
        <v>1368</v>
      </c>
      <c r="T22" s="1437" t="s">
        <v>1385</v>
      </c>
      <c r="U22" s="1438" t="s">
        <v>1368</v>
      </c>
      <c r="V22" s="1438"/>
      <c r="W22" s="1437" t="s">
        <v>1368</v>
      </c>
      <c r="X22" s="1437" t="s">
        <v>1385</v>
      </c>
      <c r="Y22" s="1437" t="s">
        <v>1385</v>
      </c>
      <c r="Z22" s="1437" t="s">
        <v>1703</v>
      </c>
      <c r="AA22" s="1437" t="s">
        <v>1385</v>
      </c>
      <c r="AB22" s="1437"/>
      <c r="AC22" s="1437"/>
      <c r="AD22" s="1437"/>
      <c r="AE22" s="1437"/>
      <c r="AF22" s="1437"/>
      <c r="AG22" s="1682"/>
      <c r="AH22" s="1682"/>
      <c r="AI22" s="1437"/>
      <c r="AJ22" s="1437"/>
      <c r="AK22" s="1437"/>
      <c r="AL22" s="1437"/>
      <c r="AM22" s="1437"/>
      <c r="AN22" s="1437"/>
      <c r="AO22" s="1437"/>
      <c r="AP22" s="2004"/>
      <c r="AQ22" s="2004"/>
      <c r="AR22" s="2004"/>
      <c r="AS22" s="2004"/>
      <c r="AT22" s="2004"/>
      <c r="AU22" s="2004"/>
      <c r="AV22" s="2004"/>
      <c r="AW22" s="2004"/>
      <c r="AX22" s="2004"/>
      <c r="AY22" s="2004"/>
      <c r="AZ22" s="2004"/>
      <c r="BA22" s="2004"/>
      <c r="BB22" s="2004"/>
      <c r="BC22" s="2004"/>
      <c r="BD22" s="2004"/>
      <c r="BE22" s="2004"/>
      <c r="BF22" s="2004"/>
      <c r="BG22" s="2004"/>
      <c r="BH22" s="2004"/>
      <c r="BI22" s="2004"/>
      <c r="BJ22" s="2004"/>
      <c r="BK22" s="2004"/>
      <c r="BL22" s="2004"/>
      <c r="BM22" s="2004"/>
      <c r="BN22" s="2004"/>
      <c r="BO22" s="2004"/>
      <c r="BP22" s="2004"/>
      <c r="BQ22" s="2004"/>
      <c r="BR22" s="2004"/>
      <c r="BS22" s="2004"/>
      <c r="BT22" s="2004"/>
      <c r="BU22" s="2004"/>
      <c r="BV22" s="2004"/>
      <c r="BW22" s="2004"/>
      <c r="BX22" s="2004"/>
      <c r="BY22" s="2004"/>
      <c r="BZ22" s="2004"/>
      <c r="CA22" s="2004"/>
      <c r="CB22" s="2004"/>
      <c r="CC22" s="2004"/>
      <c r="CD22" s="2004"/>
      <c r="CE22" s="2004"/>
      <c r="CF22" s="2004"/>
      <c r="CG22" s="2004"/>
      <c r="CH22" s="2004"/>
      <c r="CI22" s="2004"/>
      <c r="CJ22" s="2004"/>
      <c r="CK22" s="2004"/>
      <c r="CL22" s="2004"/>
      <c r="CM22" s="2004"/>
      <c r="CN22" s="2004"/>
      <c r="CO22" s="2004"/>
      <c r="CP22" s="2004"/>
      <c r="CQ22" s="2004"/>
      <c r="CR22" s="2004"/>
      <c r="CS22" s="2004"/>
      <c r="CT22" s="2004"/>
      <c r="CU22" s="2004"/>
      <c r="CV22" s="2004"/>
      <c r="CW22" s="2004"/>
      <c r="CX22" s="2004"/>
      <c r="CY22" s="2004"/>
      <c r="CZ22" s="2004"/>
      <c r="DA22" s="2004"/>
      <c r="DB22" s="2004"/>
      <c r="DC22" s="2004"/>
      <c r="DD22" s="2004"/>
      <c r="DE22" s="2004"/>
      <c r="DF22" s="2004"/>
      <c r="DG22" s="2004"/>
      <c r="DH22" s="2004"/>
      <c r="DI22" s="2004"/>
      <c r="DJ22" s="2004"/>
      <c r="DK22" s="2004"/>
      <c r="DL22" s="2004"/>
      <c r="DM22" s="2004"/>
      <c r="DN22" s="2004"/>
      <c r="DO22" s="2004"/>
      <c r="DP22" s="2004"/>
      <c r="DQ22" s="2004"/>
      <c r="DR22" s="2004"/>
      <c r="DS22" s="2004"/>
      <c r="DT22" s="2004"/>
      <c r="DU22" s="2004"/>
      <c r="DV22" s="2004"/>
      <c r="DW22" s="2004"/>
      <c r="DX22" s="2004"/>
      <c r="DY22" s="2004"/>
      <c r="DZ22" s="2004"/>
      <c r="EA22" s="2004"/>
      <c r="EB22" s="2004"/>
      <c r="EC22" s="2004"/>
      <c r="ED22" s="2004"/>
      <c r="EE22" s="2004"/>
      <c r="EF22" s="2004"/>
      <c r="EG22" s="2004"/>
      <c r="EH22" s="2004"/>
      <c r="EI22" s="2004"/>
      <c r="EJ22" s="2004"/>
      <c r="EK22" s="2004"/>
      <c r="EL22" s="2004"/>
      <c r="EM22" s="2004"/>
      <c r="EN22" s="2004"/>
      <c r="EO22" s="2004"/>
      <c r="EP22" s="2004"/>
      <c r="EQ22" s="2004"/>
      <c r="ER22" s="2004"/>
      <c r="ES22" s="2004"/>
      <c r="ET22" s="2004"/>
      <c r="EU22" s="2004"/>
      <c r="EV22" s="2004"/>
      <c r="EW22" s="2004"/>
      <c r="EX22" s="2004"/>
      <c r="EY22" s="2004"/>
      <c r="EZ22" s="2004"/>
      <c r="FA22" s="2004"/>
      <c r="FB22" s="2004"/>
      <c r="FC22" s="2004"/>
      <c r="FD22" s="2004"/>
      <c r="FE22" s="2004"/>
      <c r="FF22" s="2004"/>
      <c r="FG22" s="2004"/>
      <c r="FH22" s="2004"/>
      <c r="FI22" s="2004"/>
      <c r="FJ22" s="2004"/>
      <c r="FK22" s="2004"/>
      <c r="FL22" s="2004"/>
      <c r="FM22" s="2004"/>
      <c r="FN22" s="2004"/>
      <c r="FO22" s="2004"/>
      <c r="FP22" s="2004"/>
      <c r="FQ22" s="2004"/>
      <c r="FR22" s="2004"/>
      <c r="FS22" s="2004"/>
      <c r="FT22" s="2004"/>
      <c r="FU22" s="2004"/>
      <c r="FV22" s="2004"/>
      <c r="FW22" s="2004"/>
      <c r="FX22" s="2004"/>
      <c r="FY22" s="2004"/>
      <c r="FZ22" s="2004"/>
      <c r="GA22" s="2004"/>
      <c r="GB22" s="2004"/>
      <c r="GC22" s="2004"/>
      <c r="GD22" s="2004"/>
      <c r="GE22" s="2004"/>
      <c r="GF22" s="2004"/>
      <c r="GG22" s="2004"/>
      <c r="GH22" s="2004"/>
      <c r="GI22" s="2004"/>
      <c r="GJ22" s="2004"/>
      <c r="GK22" s="2004"/>
      <c r="GL22" s="2004"/>
      <c r="GM22" s="2004"/>
      <c r="GN22" s="2004"/>
      <c r="GO22" s="2004"/>
      <c r="GP22" s="2004"/>
    </row>
    <row r="23" spans="1:198" s="1433" customFormat="1" ht="18.75" x14ac:dyDescent="0.25">
      <c r="A23" s="1427" t="s">
        <v>468</v>
      </c>
      <c r="B23" s="1436">
        <v>45916</v>
      </c>
      <c r="C23" s="1437"/>
      <c r="D23" s="1437"/>
      <c r="E23" s="1439"/>
      <c r="F23" s="1439"/>
      <c r="G23" s="1439"/>
      <c r="H23" s="1439"/>
      <c r="I23" s="1439"/>
      <c r="J23" s="1439"/>
      <c r="K23" s="1439"/>
      <c r="L23" s="1439"/>
      <c r="M23" s="1439"/>
      <c r="N23" s="1439"/>
      <c r="O23" s="1439"/>
      <c r="P23" s="1439"/>
      <c r="Q23" s="1439"/>
      <c r="R23" s="1439"/>
      <c r="S23" s="1439"/>
      <c r="T23" s="1439"/>
      <c r="U23" s="1439"/>
      <c r="V23" s="1439"/>
      <c r="W23" s="1437"/>
      <c r="X23" s="1464" t="s">
        <v>1701</v>
      </c>
      <c r="Y23" s="1437" t="s">
        <v>1368</v>
      </c>
      <c r="Z23" s="1437" t="s">
        <v>1368</v>
      </c>
      <c r="AA23" s="1437"/>
      <c r="AB23" s="1437" t="s">
        <v>1703</v>
      </c>
      <c r="AC23" s="1437" t="s">
        <v>1703</v>
      </c>
      <c r="AD23" s="1437" t="s">
        <v>1703</v>
      </c>
      <c r="AE23" s="1437" t="s">
        <v>1703</v>
      </c>
      <c r="AF23" s="1437" t="s">
        <v>1703</v>
      </c>
      <c r="AG23" s="1682"/>
      <c r="AH23" s="1682"/>
      <c r="AI23" s="1437"/>
      <c r="AJ23" s="1437"/>
      <c r="AK23" s="1437"/>
      <c r="AL23" s="1437"/>
      <c r="AM23" s="1437"/>
      <c r="AN23" s="1437"/>
      <c r="AO23" s="1437"/>
      <c r="AP23" s="2004"/>
      <c r="AQ23" s="2004"/>
      <c r="AR23" s="2004"/>
      <c r="AS23" s="2004"/>
      <c r="AT23" s="2004"/>
      <c r="AU23" s="2004"/>
      <c r="AV23" s="2004"/>
      <c r="AW23" s="2004"/>
      <c r="AX23" s="2004"/>
      <c r="AY23" s="2004"/>
      <c r="AZ23" s="2004"/>
      <c r="BA23" s="2004"/>
      <c r="BB23" s="2004"/>
      <c r="BC23" s="2004"/>
      <c r="BD23" s="2004"/>
      <c r="BE23" s="2004"/>
      <c r="BF23" s="2004"/>
      <c r="BG23" s="2004"/>
      <c r="BH23" s="2004"/>
      <c r="BI23" s="2004"/>
      <c r="BJ23" s="2004"/>
      <c r="BK23" s="2004"/>
      <c r="BL23" s="2004"/>
      <c r="BM23" s="2004"/>
      <c r="BN23" s="2004"/>
      <c r="BO23" s="2004"/>
      <c r="BP23" s="2004"/>
      <c r="BQ23" s="2004"/>
      <c r="BR23" s="2004"/>
      <c r="BS23" s="2004"/>
      <c r="BT23" s="2004"/>
      <c r="BU23" s="2004"/>
      <c r="BV23" s="2004"/>
      <c r="BW23" s="2004"/>
      <c r="BX23" s="2004"/>
      <c r="BY23" s="2004"/>
      <c r="BZ23" s="2004"/>
      <c r="CA23" s="2004"/>
      <c r="CB23" s="2004"/>
      <c r="CC23" s="2004"/>
      <c r="CD23" s="2004"/>
      <c r="CE23" s="2004"/>
      <c r="CF23" s="2004"/>
      <c r="CG23" s="2004"/>
      <c r="CH23" s="2004"/>
      <c r="CI23" s="2004"/>
      <c r="CJ23" s="2004"/>
      <c r="CK23" s="2004"/>
      <c r="CL23" s="2004"/>
      <c r="CM23" s="2004"/>
      <c r="CN23" s="2004"/>
      <c r="CO23" s="2004"/>
      <c r="CP23" s="2004"/>
      <c r="CQ23" s="2004"/>
      <c r="CR23" s="2004"/>
      <c r="CS23" s="2004"/>
      <c r="CT23" s="2004"/>
      <c r="CU23" s="2004"/>
      <c r="CV23" s="2004"/>
      <c r="CW23" s="2004"/>
      <c r="CX23" s="2004"/>
      <c r="CY23" s="2004"/>
      <c r="CZ23" s="2004"/>
      <c r="DA23" s="2004"/>
      <c r="DB23" s="2004"/>
      <c r="DC23" s="2004"/>
      <c r="DD23" s="2004"/>
      <c r="DE23" s="2004"/>
      <c r="DF23" s="2004"/>
      <c r="DG23" s="2004"/>
      <c r="DH23" s="2004"/>
      <c r="DI23" s="2004"/>
      <c r="DJ23" s="2004"/>
      <c r="DK23" s="2004"/>
      <c r="DL23" s="2004"/>
      <c r="DM23" s="2004"/>
      <c r="DN23" s="2004"/>
      <c r="DO23" s="2004"/>
      <c r="DP23" s="2004"/>
      <c r="DQ23" s="2004"/>
      <c r="DR23" s="2004"/>
      <c r="DS23" s="2004"/>
      <c r="DT23" s="2004"/>
      <c r="DU23" s="2004"/>
      <c r="DV23" s="2004"/>
      <c r="DW23" s="2004"/>
      <c r="DX23" s="2004"/>
      <c r="DY23" s="2004"/>
      <c r="DZ23" s="2004"/>
      <c r="EA23" s="2004"/>
      <c r="EB23" s="2004"/>
      <c r="EC23" s="2004"/>
      <c r="ED23" s="2004"/>
      <c r="EE23" s="2004"/>
      <c r="EF23" s="2004"/>
      <c r="EG23" s="2004"/>
      <c r="EH23" s="2004"/>
      <c r="EI23" s="2004"/>
      <c r="EJ23" s="2004"/>
      <c r="EK23" s="2004"/>
      <c r="EL23" s="2004"/>
      <c r="EM23" s="2004"/>
      <c r="EN23" s="2004"/>
      <c r="EO23" s="2004"/>
      <c r="EP23" s="2004"/>
      <c r="EQ23" s="2004"/>
      <c r="ER23" s="2004"/>
      <c r="ES23" s="2004"/>
      <c r="ET23" s="2004"/>
      <c r="EU23" s="2004"/>
      <c r="EV23" s="2004"/>
      <c r="EW23" s="2004"/>
      <c r="EX23" s="2004"/>
      <c r="EY23" s="2004"/>
      <c r="EZ23" s="2004"/>
      <c r="FA23" s="2004"/>
      <c r="FB23" s="2004"/>
      <c r="FC23" s="2004"/>
      <c r="FD23" s="2004"/>
      <c r="FE23" s="2004"/>
      <c r="FF23" s="2004"/>
      <c r="FG23" s="2004"/>
      <c r="FH23" s="2004"/>
      <c r="FI23" s="2004"/>
      <c r="FJ23" s="2004"/>
      <c r="FK23" s="2004"/>
      <c r="FL23" s="2004"/>
      <c r="FM23" s="2004"/>
      <c r="FN23" s="2004"/>
      <c r="FO23" s="2004"/>
      <c r="FP23" s="2004"/>
      <c r="FQ23" s="2004"/>
      <c r="FR23" s="2004"/>
      <c r="FS23" s="2004"/>
      <c r="FT23" s="2004"/>
      <c r="FU23" s="2004"/>
      <c r="FV23" s="2004"/>
      <c r="FW23" s="2004"/>
      <c r="FX23" s="2004"/>
      <c r="FY23" s="2004"/>
      <c r="FZ23" s="2004"/>
      <c r="GA23" s="2004"/>
      <c r="GB23" s="2004"/>
      <c r="GC23" s="2004"/>
      <c r="GD23" s="2004"/>
      <c r="GE23" s="2004"/>
      <c r="GF23" s="2004"/>
      <c r="GG23" s="2004"/>
      <c r="GH23" s="2004"/>
      <c r="GI23" s="2004"/>
      <c r="GJ23" s="2004"/>
      <c r="GK23" s="2004"/>
      <c r="GL23" s="2004"/>
      <c r="GM23" s="2004"/>
      <c r="GN23" s="2004"/>
      <c r="GO23" s="2004"/>
      <c r="GP23" s="2004"/>
    </row>
    <row r="24" spans="1:198" s="1433" customFormat="1" ht="18.75" x14ac:dyDescent="0.25">
      <c r="A24" s="1441" t="s">
        <v>279</v>
      </c>
      <c r="B24" s="1436">
        <v>45916</v>
      </c>
      <c r="C24" s="1437"/>
      <c r="D24" s="1437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7"/>
      <c r="X24" s="1464" t="s">
        <v>1701</v>
      </c>
      <c r="Y24" s="1437" t="s">
        <v>1368</v>
      </c>
      <c r="Z24" s="1437" t="s">
        <v>1368</v>
      </c>
      <c r="AA24" s="1437" t="s">
        <v>1368</v>
      </c>
      <c r="AB24" s="1437" t="s">
        <v>1703</v>
      </c>
      <c r="AC24" s="1437" t="s">
        <v>1703</v>
      </c>
      <c r="AD24" s="1437" t="s">
        <v>1703</v>
      </c>
      <c r="AE24" s="1437" t="s">
        <v>2079</v>
      </c>
      <c r="AF24" s="1437" t="s">
        <v>1703</v>
      </c>
      <c r="AG24" s="1682"/>
      <c r="AH24" s="1682"/>
      <c r="AI24" s="1437"/>
      <c r="AJ24" s="1437"/>
      <c r="AK24" s="1437"/>
      <c r="AL24" s="1437"/>
      <c r="AM24" s="1437"/>
      <c r="AN24" s="1437"/>
      <c r="AO24" s="1437"/>
      <c r="AP24" s="2004"/>
      <c r="AQ24" s="2004"/>
      <c r="AR24" s="2004"/>
      <c r="AS24" s="2004"/>
      <c r="AT24" s="2004"/>
      <c r="AU24" s="2004"/>
      <c r="AV24" s="2004"/>
      <c r="AW24" s="2004"/>
      <c r="AX24" s="2004"/>
      <c r="AY24" s="2004"/>
      <c r="AZ24" s="2004"/>
      <c r="BA24" s="2004"/>
      <c r="BB24" s="2004"/>
      <c r="BC24" s="2004"/>
      <c r="BD24" s="2004"/>
      <c r="BE24" s="2004"/>
      <c r="BF24" s="2004"/>
      <c r="BG24" s="2004"/>
      <c r="BH24" s="2004"/>
      <c r="BI24" s="2004"/>
      <c r="BJ24" s="2004"/>
      <c r="BK24" s="2004"/>
      <c r="BL24" s="2004"/>
      <c r="BM24" s="2004"/>
      <c r="BN24" s="2004"/>
      <c r="BO24" s="2004"/>
      <c r="BP24" s="2004"/>
      <c r="BQ24" s="2004"/>
      <c r="BR24" s="2004"/>
      <c r="BS24" s="2004"/>
      <c r="BT24" s="2004"/>
      <c r="BU24" s="2004"/>
      <c r="BV24" s="2004"/>
      <c r="BW24" s="2004"/>
      <c r="BX24" s="2004"/>
      <c r="BY24" s="2004"/>
      <c r="BZ24" s="2004"/>
      <c r="CA24" s="2004"/>
      <c r="CB24" s="2004"/>
      <c r="CC24" s="2004"/>
      <c r="CD24" s="2004"/>
      <c r="CE24" s="2004"/>
      <c r="CF24" s="2004"/>
      <c r="CG24" s="2004"/>
      <c r="CH24" s="2004"/>
      <c r="CI24" s="2004"/>
      <c r="CJ24" s="2004"/>
      <c r="CK24" s="2004"/>
      <c r="CL24" s="2004"/>
      <c r="CM24" s="2004"/>
      <c r="CN24" s="2004"/>
      <c r="CO24" s="2004"/>
      <c r="CP24" s="2004"/>
      <c r="CQ24" s="2004"/>
      <c r="CR24" s="2004"/>
      <c r="CS24" s="2004"/>
      <c r="CT24" s="2004"/>
      <c r="CU24" s="2004"/>
      <c r="CV24" s="2004"/>
      <c r="CW24" s="2004"/>
      <c r="CX24" s="2004"/>
      <c r="CY24" s="2004"/>
      <c r="CZ24" s="2004"/>
      <c r="DA24" s="2004"/>
      <c r="DB24" s="2004"/>
      <c r="DC24" s="2004"/>
      <c r="DD24" s="2004"/>
      <c r="DE24" s="2004"/>
      <c r="DF24" s="2004"/>
      <c r="DG24" s="2004"/>
      <c r="DH24" s="2004"/>
      <c r="DI24" s="2004"/>
      <c r="DJ24" s="2004"/>
      <c r="DK24" s="2004"/>
      <c r="DL24" s="2004"/>
      <c r="DM24" s="2004"/>
      <c r="DN24" s="2004"/>
      <c r="DO24" s="2004"/>
      <c r="DP24" s="2004"/>
      <c r="DQ24" s="2004"/>
      <c r="DR24" s="2004"/>
      <c r="DS24" s="2004"/>
      <c r="DT24" s="2004"/>
      <c r="DU24" s="2004"/>
      <c r="DV24" s="2004"/>
      <c r="DW24" s="2004"/>
      <c r="DX24" s="2004"/>
      <c r="DY24" s="2004"/>
      <c r="DZ24" s="2004"/>
      <c r="EA24" s="2004"/>
      <c r="EB24" s="2004"/>
      <c r="EC24" s="2004"/>
      <c r="ED24" s="2004"/>
      <c r="EE24" s="2004"/>
      <c r="EF24" s="2004"/>
      <c r="EG24" s="2004"/>
      <c r="EH24" s="2004"/>
      <c r="EI24" s="2004"/>
      <c r="EJ24" s="2004"/>
      <c r="EK24" s="2004"/>
      <c r="EL24" s="2004"/>
      <c r="EM24" s="2004"/>
      <c r="EN24" s="2004"/>
      <c r="EO24" s="2004"/>
      <c r="EP24" s="2004"/>
      <c r="EQ24" s="2004"/>
      <c r="ER24" s="2004"/>
      <c r="ES24" s="2004"/>
      <c r="ET24" s="2004"/>
      <c r="EU24" s="2004"/>
      <c r="EV24" s="2004"/>
      <c r="EW24" s="2004"/>
      <c r="EX24" s="2004"/>
      <c r="EY24" s="2004"/>
      <c r="EZ24" s="2004"/>
      <c r="FA24" s="2004"/>
      <c r="FB24" s="2004"/>
      <c r="FC24" s="2004"/>
      <c r="FD24" s="2004"/>
      <c r="FE24" s="2004"/>
      <c r="FF24" s="2004"/>
      <c r="FG24" s="2004"/>
      <c r="FH24" s="2004"/>
      <c r="FI24" s="2004"/>
      <c r="FJ24" s="2004"/>
      <c r="FK24" s="2004"/>
      <c r="FL24" s="2004"/>
      <c r="FM24" s="2004"/>
      <c r="FN24" s="2004"/>
      <c r="FO24" s="2004"/>
      <c r="FP24" s="2004"/>
      <c r="FQ24" s="2004"/>
      <c r="FR24" s="2004"/>
      <c r="FS24" s="2004"/>
      <c r="FT24" s="2004"/>
      <c r="FU24" s="2004"/>
      <c r="FV24" s="2004"/>
      <c r="FW24" s="2004"/>
      <c r="FX24" s="2004"/>
      <c r="FY24" s="2004"/>
      <c r="FZ24" s="2004"/>
      <c r="GA24" s="2004"/>
      <c r="GB24" s="2004"/>
      <c r="GC24" s="2004"/>
      <c r="GD24" s="2004"/>
      <c r="GE24" s="2004"/>
      <c r="GF24" s="2004"/>
      <c r="GG24" s="2004"/>
      <c r="GH24" s="2004"/>
      <c r="GI24" s="2004"/>
      <c r="GJ24" s="2004"/>
      <c r="GK24" s="2004"/>
      <c r="GL24" s="2004"/>
      <c r="GM24" s="2004"/>
      <c r="GN24" s="2004"/>
      <c r="GO24" s="2004"/>
      <c r="GP24" s="2004"/>
    </row>
    <row r="25" spans="1:198" s="1433" customFormat="1" ht="18.75" x14ac:dyDescent="0.25">
      <c r="A25" s="1664" t="s">
        <v>240</v>
      </c>
      <c r="B25" s="1436">
        <v>45916</v>
      </c>
      <c r="C25" s="1437"/>
      <c r="D25" s="1437"/>
      <c r="E25" s="1439"/>
      <c r="F25" s="1439"/>
      <c r="G25" s="1439"/>
      <c r="H25" s="1439"/>
      <c r="I25" s="1439"/>
      <c r="J25" s="1439"/>
      <c r="K25" s="1439"/>
      <c r="L25" s="1439"/>
      <c r="M25" s="1439"/>
      <c r="N25" s="1439"/>
      <c r="O25" s="1439"/>
      <c r="P25" s="1439"/>
      <c r="Q25" s="1439"/>
      <c r="R25" s="1439"/>
      <c r="S25" s="1439"/>
      <c r="T25" s="1439"/>
      <c r="U25" s="1439"/>
      <c r="V25" s="1439"/>
      <c r="W25" s="1464" t="s">
        <v>1701</v>
      </c>
      <c r="X25" s="1464" t="s">
        <v>1701</v>
      </c>
      <c r="Y25" s="1437" t="s">
        <v>1368</v>
      </c>
      <c r="Z25" s="1437" t="s">
        <v>1368</v>
      </c>
      <c r="AA25" s="1437" t="s">
        <v>1368</v>
      </c>
      <c r="AB25" s="1437" t="s">
        <v>1703</v>
      </c>
      <c r="AC25" s="1437" t="s">
        <v>1703</v>
      </c>
      <c r="AD25" s="1437" t="s">
        <v>1703</v>
      </c>
      <c r="AE25" s="1437"/>
      <c r="AF25" s="1437" t="s">
        <v>1703</v>
      </c>
      <c r="AG25" s="1682"/>
      <c r="AH25" s="1682"/>
      <c r="AI25" s="1437"/>
      <c r="AJ25" s="1437"/>
      <c r="AK25" s="1437"/>
      <c r="AL25" s="1437"/>
      <c r="AM25" s="1437"/>
      <c r="AN25" s="1437"/>
      <c r="AO25" s="1437"/>
      <c r="AP25" s="2004"/>
      <c r="AQ25" s="2004"/>
      <c r="AR25" s="2004"/>
      <c r="AS25" s="2004"/>
      <c r="AT25" s="2004"/>
      <c r="AU25" s="2004"/>
      <c r="AV25" s="2004"/>
      <c r="AW25" s="2004"/>
      <c r="AX25" s="2004"/>
      <c r="AY25" s="2004"/>
      <c r="AZ25" s="2004"/>
      <c r="BA25" s="2004"/>
      <c r="BB25" s="2004"/>
      <c r="BC25" s="2004"/>
      <c r="BD25" s="2004"/>
      <c r="BE25" s="2004"/>
      <c r="BF25" s="2004"/>
      <c r="BG25" s="2004"/>
      <c r="BH25" s="2004"/>
      <c r="BI25" s="2004"/>
      <c r="BJ25" s="2004"/>
      <c r="BK25" s="2004"/>
      <c r="BL25" s="2004"/>
      <c r="BM25" s="2004"/>
      <c r="BN25" s="2004"/>
      <c r="BO25" s="2004"/>
      <c r="BP25" s="2004"/>
      <c r="BQ25" s="2004"/>
      <c r="BR25" s="2004"/>
      <c r="BS25" s="2004"/>
      <c r="BT25" s="2004"/>
      <c r="BU25" s="2004"/>
      <c r="BV25" s="2004"/>
      <c r="BW25" s="2004"/>
      <c r="BX25" s="2004"/>
      <c r="BY25" s="2004"/>
      <c r="BZ25" s="2004"/>
      <c r="CA25" s="2004"/>
      <c r="CB25" s="2004"/>
      <c r="CC25" s="2004"/>
      <c r="CD25" s="2004"/>
      <c r="CE25" s="2004"/>
      <c r="CF25" s="2004"/>
      <c r="CG25" s="2004"/>
      <c r="CH25" s="2004"/>
      <c r="CI25" s="2004"/>
      <c r="CJ25" s="2004"/>
      <c r="CK25" s="2004"/>
      <c r="CL25" s="2004"/>
      <c r="CM25" s="2004"/>
      <c r="CN25" s="2004"/>
      <c r="CO25" s="2004"/>
      <c r="CP25" s="2004"/>
      <c r="CQ25" s="2004"/>
      <c r="CR25" s="2004"/>
      <c r="CS25" s="2004"/>
      <c r="CT25" s="2004"/>
      <c r="CU25" s="2004"/>
      <c r="CV25" s="2004"/>
      <c r="CW25" s="2004"/>
      <c r="CX25" s="2004"/>
      <c r="CY25" s="2004"/>
      <c r="CZ25" s="2004"/>
      <c r="DA25" s="2004"/>
      <c r="DB25" s="2004"/>
      <c r="DC25" s="2004"/>
      <c r="DD25" s="2004"/>
      <c r="DE25" s="2004"/>
      <c r="DF25" s="2004"/>
      <c r="DG25" s="2004"/>
      <c r="DH25" s="2004"/>
      <c r="DI25" s="2004"/>
      <c r="DJ25" s="2004"/>
      <c r="DK25" s="2004"/>
      <c r="DL25" s="2004"/>
      <c r="DM25" s="2004"/>
      <c r="DN25" s="2004"/>
      <c r="DO25" s="2004"/>
      <c r="DP25" s="2004"/>
      <c r="DQ25" s="2004"/>
      <c r="DR25" s="2004"/>
      <c r="DS25" s="2004"/>
      <c r="DT25" s="2004"/>
      <c r="DU25" s="2004"/>
      <c r="DV25" s="2004"/>
      <c r="DW25" s="2004"/>
      <c r="DX25" s="2004"/>
      <c r="DY25" s="2004"/>
      <c r="DZ25" s="2004"/>
      <c r="EA25" s="2004"/>
      <c r="EB25" s="2004"/>
      <c r="EC25" s="2004"/>
      <c r="ED25" s="2004"/>
      <c r="EE25" s="2004"/>
      <c r="EF25" s="2004"/>
      <c r="EG25" s="2004"/>
      <c r="EH25" s="2004"/>
      <c r="EI25" s="2004"/>
      <c r="EJ25" s="2004"/>
      <c r="EK25" s="2004"/>
      <c r="EL25" s="2004"/>
      <c r="EM25" s="2004"/>
      <c r="EN25" s="2004"/>
      <c r="EO25" s="2004"/>
      <c r="EP25" s="2004"/>
      <c r="EQ25" s="2004"/>
      <c r="ER25" s="2004"/>
      <c r="ES25" s="2004"/>
      <c r="ET25" s="2004"/>
      <c r="EU25" s="2004"/>
      <c r="EV25" s="2004"/>
      <c r="EW25" s="2004"/>
      <c r="EX25" s="2004"/>
      <c r="EY25" s="2004"/>
      <c r="EZ25" s="2004"/>
      <c r="FA25" s="2004"/>
      <c r="FB25" s="2004"/>
      <c r="FC25" s="2004"/>
      <c r="FD25" s="2004"/>
      <c r="FE25" s="2004"/>
      <c r="FF25" s="2004"/>
      <c r="FG25" s="2004"/>
      <c r="FH25" s="2004"/>
      <c r="FI25" s="2004"/>
      <c r="FJ25" s="2004"/>
      <c r="FK25" s="2004"/>
      <c r="FL25" s="2004"/>
      <c r="FM25" s="2004"/>
      <c r="FN25" s="2004"/>
      <c r="FO25" s="2004"/>
      <c r="FP25" s="2004"/>
      <c r="FQ25" s="2004"/>
      <c r="FR25" s="2004"/>
      <c r="FS25" s="2004"/>
      <c r="FT25" s="2004"/>
      <c r="FU25" s="2004"/>
      <c r="FV25" s="2004"/>
      <c r="FW25" s="2004"/>
      <c r="FX25" s="2004"/>
      <c r="FY25" s="2004"/>
      <c r="FZ25" s="2004"/>
      <c r="GA25" s="2004"/>
      <c r="GB25" s="2004"/>
      <c r="GC25" s="2004"/>
      <c r="GD25" s="2004"/>
      <c r="GE25" s="2004"/>
      <c r="GF25" s="2004"/>
      <c r="GG25" s="2004"/>
      <c r="GH25" s="2004"/>
      <c r="GI25" s="2004"/>
      <c r="GJ25" s="2004"/>
      <c r="GK25" s="2004"/>
      <c r="GL25" s="2004"/>
      <c r="GM25" s="2004"/>
      <c r="GN25" s="2004"/>
      <c r="GO25" s="2004"/>
      <c r="GP25" s="2004"/>
    </row>
    <row r="26" spans="1:198" s="1433" customFormat="1" ht="18.75" x14ac:dyDescent="0.25">
      <c r="A26" s="1441" t="s">
        <v>1742</v>
      </c>
      <c r="B26" s="1436">
        <v>45948</v>
      </c>
      <c r="C26" s="1437"/>
      <c r="D26" s="1437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7" t="s">
        <v>1368</v>
      </c>
      <c r="Z26" s="1437" t="s">
        <v>1368</v>
      </c>
      <c r="AA26" s="1437" t="s">
        <v>1368</v>
      </c>
      <c r="AB26" s="1437" t="s">
        <v>1703</v>
      </c>
      <c r="AC26" s="1437" t="s">
        <v>1703</v>
      </c>
      <c r="AD26" s="1437" t="s">
        <v>1703</v>
      </c>
      <c r="AE26" s="1437" t="s">
        <v>1703</v>
      </c>
      <c r="AF26" s="1437" t="s">
        <v>1703</v>
      </c>
      <c r="AG26" s="1682"/>
      <c r="AH26" s="1682"/>
      <c r="AI26" s="1437"/>
      <c r="AJ26" s="1437"/>
      <c r="AK26" s="1437"/>
      <c r="AL26" s="1437"/>
      <c r="AM26" s="1437"/>
      <c r="AN26" s="1437"/>
      <c r="AO26" s="1437"/>
      <c r="AP26" s="2004"/>
      <c r="AQ26" s="2004"/>
      <c r="AR26" s="2004"/>
      <c r="AS26" s="2004"/>
      <c r="AT26" s="2004"/>
      <c r="AU26" s="2004"/>
      <c r="AV26" s="2004"/>
      <c r="AW26" s="2004"/>
      <c r="AX26" s="2004"/>
      <c r="AY26" s="2004"/>
      <c r="AZ26" s="2004"/>
      <c r="BA26" s="2004"/>
      <c r="BB26" s="2004"/>
      <c r="BC26" s="2004"/>
      <c r="BD26" s="2004"/>
      <c r="BE26" s="2004"/>
      <c r="BF26" s="2004"/>
      <c r="BG26" s="2004"/>
      <c r="BH26" s="2004"/>
      <c r="BI26" s="2004"/>
      <c r="BJ26" s="2004"/>
      <c r="BK26" s="2004"/>
      <c r="BL26" s="2004"/>
      <c r="BM26" s="2004"/>
      <c r="BN26" s="2004"/>
      <c r="BO26" s="2004"/>
      <c r="BP26" s="2004"/>
      <c r="BQ26" s="2004"/>
      <c r="BR26" s="2004"/>
      <c r="BS26" s="2004"/>
      <c r="BT26" s="2004"/>
      <c r="BU26" s="2004"/>
      <c r="BV26" s="2004"/>
      <c r="BW26" s="2004"/>
      <c r="BX26" s="2004"/>
      <c r="BY26" s="2004"/>
      <c r="BZ26" s="2004"/>
      <c r="CA26" s="2004"/>
      <c r="CB26" s="2004"/>
      <c r="CC26" s="2004"/>
      <c r="CD26" s="2004"/>
      <c r="CE26" s="2004"/>
      <c r="CF26" s="2004"/>
      <c r="CG26" s="2004"/>
      <c r="CH26" s="2004"/>
      <c r="CI26" s="2004"/>
      <c r="CJ26" s="2004"/>
      <c r="CK26" s="2004"/>
      <c r="CL26" s="2004"/>
      <c r="CM26" s="2004"/>
      <c r="CN26" s="2004"/>
      <c r="CO26" s="2004"/>
      <c r="CP26" s="2004"/>
      <c r="CQ26" s="2004"/>
      <c r="CR26" s="2004"/>
      <c r="CS26" s="2004"/>
      <c r="CT26" s="2004"/>
      <c r="CU26" s="2004"/>
      <c r="CV26" s="2004"/>
      <c r="CW26" s="2004"/>
      <c r="CX26" s="2004"/>
      <c r="CY26" s="2004"/>
      <c r="CZ26" s="2004"/>
      <c r="DA26" s="2004"/>
      <c r="DB26" s="2004"/>
      <c r="DC26" s="2004"/>
      <c r="DD26" s="2004"/>
      <c r="DE26" s="2004"/>
      <c r="DF26" s="2004"/>
      <c r="DG26" s="2004"/>
      <c r="DH26" s="2004"/>
      <c r="DI26" s="2004"/>
      <c r="DJ26" s="2004"/>
      <c r="DK26" s="2004"/>
      <c r="DL26" s="2004"/>
      <c r="DM26" s="2004"/>
      <c r="DN26" s="2004"/>
      <c r="DO26" s="2004"/>
      <c r="DP26" s="2004"/>
      <c r="DQ26" s="2004"/>
      <c r="DR26" s="2004"/>
      <c r="DS26" s="2004"/>
      <c r="DT26" s="2004"/>
      <c r="DU26" s="2004"/>
      <c r="DV26" s="2004"/>
      <c r="DW26" s="2004"/>
      <c r="DX26" s="2004"/>
      <c r="DY26" s="2004"/>
      <c r="DZ26" s="2004"/>
      <c r="EA26" s="2004"/>
      <c r="EB26" s="2004"/>
      <c r="EC26" s="2004"/>
      <c r="ED26" s="2004"/>
      <c r="EE26" s="2004"/>
      <c r="EF26" s="2004"/>
      <c r="EG26" s="2004"/>
      <c r="EH26" s="2004"/>
      <c r="EI26" s="2004"/>
      <c r="EJ26" s="2004"/>
      <c r="EK26" s="2004"/>
      <c r="EL26" s="2004"/>
      <c r="EM26" s="2004"/>
      <c r="EN26" s="2004"/>
      <c r="EO26" s="2004"/>
      <c r="EP26" s="2004"/>
      <c r="EQ26" s="2004"/>
      <c r="ER26" s="2004"/>
      <c r="ES26" s="2004"/>
      <c r="ET26" s="2004"/>
      <c r="EU26" s="2004"/>
      <c r="EV26" s="2004"/>
      <c r="EW26" s="2004"/>
      <c r="EX26" s="2004"/>
      <c r="EY26" s="2004"/>
      <c r="EZ26" s="2004"/>
      <c r="FA26" s="2004"/>
      <c r="FB26" s="2004"/>
      <c r="FC26" s="2004"/>
      <c r="FD26" s="2004"/>
      <c r="FE26" s="2004"/>
      <c r="FF26" s="2004"/>
      <c r="FG26" s="2004"/>
      <c r="FH26" s="2004"/>
      <c r="FI26" s="2004"/>
      <c r="FJ26" s="2004"/>
      <c r="FK26" s="2004"/>
      <c r="FL26" s="2004"/>
      <c r="FM26" s="2004"/>
      <c r="FN26" s="2004"/>
      <c r="FO26" s="2004"/>
      <c r="FP26" s="2004"/>
      <c r="FQ26" s="2004"/>
      <c r="FR26" s="2004"/>
      <c r="FS26" s="2004"/>
      <c r="FT26" s="2004"/>
      <c r="FU26" s="2004"/>
      <c r="FV26" s="2004"/>
      <c r="FW26" s="2004"/>
      <c r="FX26" s="2004"/>
      <c r="FY26" s="2004"/>
      <c r="FZ26" s="2004"/>
      <c r="GA26" s="2004"/>
      <c r="GB26" s="2004"/>
      <c r="GC26" s="2004"/>
      <c r="GD26" s="2004"/>
      <c r="GE26" s="2004"/>
      <c r="GF26" s="2004"/>
      <c r="GG26" s="2004"/>
      <c r="GH26" s="2004"/>
      <c r="GI26" s="2004"/>
      <c r="GJ26" s="2004"/>
      <c r="GK26" s="2004"/>
      <c r="GL26" s="2004"/>
      <c r="GM26" s="2004"/>
      <c r="GN26" s="2004"/>
      <c r="GO26" s="2004"/>
      <c r="GP26" s="2004"/>
    </row>
    <row r="27" spans="1:198" s="1433" customFormat="1" ht="18.75" x14ac:dyDescent="0.25">
      <c r="A27" s="1441" t="s">
        <v>1605</v>
      </c>
      <c r="B27" s="1436">
        <v>45918</v>
      </c>
      <c r="C27" s="1437"/>
      <c r="D27" s="1437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7" t="s">
        <v>1368</v>
      </c>
      <c r="Z27" s="1437" t="s">
        <v>1368</v>
      </c>
      <c r="AA27" s="1437" t="s">
        <v>1368</v>
      </c>
      <c r="AB27" s="1437" t="s">
        <v>1703</v>
      </c>
      <c r="AC27" s="1437" t="s">
        <v>1703</v>
      </c>
      <c r="AD27" s="1437" t="s">
        <v>1703</v>
      </c>
      <c r="AE27" s="1437" t="s">
        <v>1703</v>
      </c>
      <c r="AF27" s="1437" t="s">
        <v>1703</v>
      </c>
      <c r="AG27" s="1682"/>
      <c r="AH27" s="1682"/>
      <c r="AI27" s="1437"/>
      <c r="AJ27" s="1437"/>
      <c r="AK27" s="1437"/>
      <c r="AL27" s="1437"/>
      <c r="AM27" s="1437"/>
      <c r="AN27" s="1437"/>
      <c r="AO27" s="1437"/>
      <c r="AP27" s="2004"/>
      <c r="AQ27" s="2004"/>
      <c r="AR27" s="2004"/>
      <c r="AS27" s="2004"/>
      <c r="AT27" s="2004"/>
      <c r="AU27" s="2004"/>
      <c r="AV27" s="2004"/>
      <c r="AW27" s="2004"/>
      <c r="AX27" s="2004"/>
      <c r="AY27" s="2004"/>
      <c r="AZ27" s="2004"/>
      <c r="BA27" s="2004"/>
      <c r="BB27" s="2004"/>
      <c r="BC27" s="2004"/>
      <c r="BD27" s="2004"/>
      <c r="BE27" s="2004"/>
      <c r="BF27" s="2004"/>
      <c r="BG27" s="2004"/>
      <c r="BH27" s="2004"/>
      <c r="BI27" s="2004"/>
      <c r="BJ27" s="2004"/>
      <c r="BK27" s="2004"/>
      <c r="BL27" s="2004"/>
      <c r="BM27" s="2004"/>
      <c r="BN27" s="2004"/>
      <c r="BO27" s="2004"/>
      <c r="BP27" s="2004"/>
      <c r="BQ27" s="2004"/>
      <c r="BR27" s="2004"/>
      <c r="BS27" s="2004"/>
      <c r="BT27" s="2004"/>
      <c r="BU27" s="2004"/>
      <c r="BV27" s="2004"/>
      <c r="BW27" s="2004"/>
      <c r="BX27" s="2004"/>
      <c r="BY27" s="2004"/>
      <c r="BZ27" s="2004"/>
      <c r="CA27" s="2004"/>
      <c r="CB27" s="2004"/>
      <c r="CC27" s="2004"/>
      <c r="CD27" s="2004"/>
      <c r="CE27" s="2004"/>
      <c r="CF27" s="2004"/>
      <c r="CG27" s="2004"/>
      <c r="CH27" s="2004"/>
      <c r="CI27" s="2004"/>
      <c r="CJ27" s="2004"/>
      <c r="CK27" s="2004"/>
      <c r="CL27" s="2004"/>
      <c r="CM27" s="2004"/>
      <c r="CN27" s="2004"/>
      <c r="CO27" s="2004"/>
      <c r="CP27" s="2004"/>
      <c r="CQ27" s="2004"/>
      <c r="CR27" s="2004"/>
      <c r="CS27" s="2004"/>
      <c r="CT27" s="2004"/>
      <c r="CU27" s="2004"/>
      <c r="CV27" s="2004"/>
      <c r="CW27" s="2004"/>
      <c r="CX27" s="2004"/>
      <c r="CY27" s="2004"/>
      <c r="CZ27" s="2004"/>
      <c r="DA27" s="2004"/>
      <c r="DB27" s="2004"/>
      <c r="DC27" s="2004"/>
      <c r="DD27" s="2004"/>
      <c r="DE27" s="2004"/>
      <c r="DF27" s="2004"/>
      <c r="DG27" s="2004"/>
      <c r="DH27" s="2004"/>
      <c r="DI27" s="2004"/>
      <c r="DJ27" s="2004"/>
      <c r="DK27" s="2004"/>
      <c r="DL27" s="2004"/>
      <c r="DM27" s="2004"/>
      <c r="DN27" s="2004"/>
      <c r="DO27" s="2004"/>
      <c r="DP27" s="2004"/>
      <c r="DQ27" s="2004"/>
      <c r="DR27" s="2004"/>
      <c r="DS27" s="2004"/>
      <c r="DT27" s="2004"/>
      <c r="DU27" s="2004"/>
      <c r="DV27" s="2004"/>
      <c r="DW27" s="2004"/>
      <c r="DX27" s="2004"/>
      <c r="DY27" s="2004"/>
      <c r="DZ27" s="2004"/>
      <c r="EA27" s="2004"/>
      <c r="EB27" s="2004"/>
      <c r="EC27" s="2004"/>
      <c r="ED27" s="2004"/>
      <c r="EE27" s="2004"/>
      <c r="EF27" s="2004"/>
      <c r="EG27" s="2004"/>
      <c r="EH27" s="2004"/>
      <c r="EI27" s="2004"/>
      <c r="EJ27" s="2004"/>
      <c r="EK27" s="2004"/>
      <c r="EL27" s="2004"/>
      <c r="EM27" s="2004"/>
      <c r="EN27" s="2004"/>
      <c r="EO27" s="2004"/>
      <c r="EP27" s="2004"/>
      <c r="EQ27" s="2004"/>
      <c r="ER27" s="2004"/>
      <c r="ES27" s="2004"/>
      <c r="ET27" s="2004"/>
      <c r="EU27" s="2004"/>
      <c r="EV27" s="2004"/>
      <c r="EW27" s="2004"/>
      <c r="EX27" s="2004"/>
      <c r="EY27" s="2004"/>
      <c r="EZ27" s="2004"/>
      <c r="FA27" s="2004"/>
      <c r="FB27" s="2004"/>
      <c r="FC27" s="2004"/>
      <c r="FD27" s="2004"/>
      <c r="FE27" s="2004"/>
      <c r="FF27" s="2004"/>
      <c r="FG27" s="2004"/>
      <c r="FH27" s="2004"/>
      <c r="FI27" s="2004"/>
      <c r="FJ27" s="2004"/>
      <c r="FK27" s="2004"/>
      <c r="FL27" s="2004"/>
      <c r="FM27" s="2004"/>
      <c r="FN27" s="2004"/>
      <c r="FO27" s="2004"/>
      <c r="FP27" s="2004"/>
      <c r="FQ27" s="2004"/>
      <c r="FR27" s="2004"/>
      <c r="FS27" s="2004"/>
      <c r="FT27" s="2004"/>
      <c r="FU27" s="2004"/>
      <c r="FV27" s="2004"/>
      <c r="FW27" s="2004"/>
      <c r="FX27" s="2004"/>
      <c r="FY27" s="2004"/>
      <c r="FZ27" s="2004"/>
      <c r="GA27" s="2004"/>
      <c r="GB27" s="2004"/>
      <c r="GC27" s="2004"/>
      <c r="GD27" s="2004"/>
      <c r="GE27" s="2004"/>
      <c r="GF27" s="2004"/>
      <c r="GG27" s="2004"/>
      <c r="GH27" s="2004"/>
      <c r="GI27" s="2004"/>
      <c r="GJ27" s="2004"/>
      <c r="GK27" s="2004"/>
      <c r="GL27" s="2004"/>
      <c r="GM27" s="2004"/>
      <c r="GN27" s="2004"/>
      <c r="GO27" s="2004"/>
      <c r="GP27" s="2004"/>
    </row>
    <row r="28" spans="1:198" s="1433" customFormat="1" ht="18.75" x14ac:dyDescent="0.25">
      <c r="A28" s="1441" t="s">
        <v>1739</v>
      </c>
      <c r="B28" s="1436">
        <v>45946</v>
      </c>
      <c r="C28" s="1437"/>
      <c r="D28" s="1437"/>
      <c r="E28" s="1439"/>
      <c r="F28" s="1439"/>
      <c r="G28" s="1439"/>
      <c r="H28" s="1439"/>
      <c r="I28" s="1439"/>
      <c r="J28" s="1439"/>
      <c r="K28" s="1439"/>
      <c r="L28" s="1439"/>
      <c r="M28" s="1439"/>
      <c r="N28" s="1439"/>
      <c r="O28" s="1439"/>
      <c r="P28" s="1439"/>
      <c r="Q28" s="1439"/>
      <c r="R28" s="1439"/>
      <c r="S28" s="1439"/>
      <c r="T28" s="1439"/>
      <c r="U28" s="1439"/>
      <c r="V28" s="1439"/>
      <c r="W28" s="1439"/>
      <c r="X28" s="1439"/>
      <c r="Y28" s="1437"/>
      <c r="Z28" s="1437"/>
      <c r="AA28" s="1437" t="s">
        <v>1368</v>
      </c>
      <c r="AB28" s="1437"/>
      <c r="AC28" s="1437"/>
      <c r="AD28" s="1437"/>
      <c r="AE28" s="1437"/>
      <c r="AF28" s="1437"/>
      <c r="AG28" s="1682"/>
      <c r="AH28" s="1682"/>
      <c r="AI28" s="1437"/>
      <c r="AJ28" s="1437"/>
      <c r="AK28" s="1437"/>
      <c r="AL28" s="1437"/>
      <c r="AM28" s="1437"/>
      <c r="AN28" s="1437"/>
      <c r="AO28" s="1437"/>
      <c r="AP28" s="2004"/>
      <c r="AQ28" s="2004"/>
      <c r="AR28" s="2004"/>
      <c r="AS28" s="2004"/>
      <c r="AT28" s="2004"/>
      <c r="AU28" s="2004"/>
      <c r="AV28" s="2004"/>
      <c r="AW28" s="2004"/>
      <c r="AX28" s="2004"/>
      <c r="AY28" s="2004"/>
      <c r="AZ28" s="2004"/>
      <c r="BA28" s="2004"/>
      <c r="BB28" s="2004"/>
      <c r="BC28" s="2004"/>
      <c r="BD28" s="2004"/>
      <c r="BE28" s="2004"/>
      <c r="BF28" s="2004"/>
      <c r="BG28" s="2004"/>
      <c r="BH28" s="2004"/>
      <c r="BI28" s="2004"/>
      <c r="BJ28" s="2004"/>
      <c r="BK28" s="2004"/>
      <c r="BL28" s="2004"/>
      <c r="BM28" s="2004"/>
      <c r="BN28" s="2004"/>
      <c r="BO28" s="2004"/>
      <c r="BP28" s="2004"/>
      <c r="BQ28" s="2004"/>
      <c r="BR28" s="2004"/>
      <c r="BS28" s="2004"/>
      <c r="BT28" s="2004"/>
      <c r="BU28" s="2004"/>
      <c r="BV28" s="2004"/>
      <c r="BW28" s="2004"/>
      <c r="BX28" s="2004"/>
      <c r="BY28" s="2004"/>
      <c r="BZ28" s="2004"/>
      <c r="CA28" s="2004"/>
      <c r="CB28" s="2004"/>
      <c r="CC28" s="2004"/>
      <c r="CD28" s="2004"/>
      <c r="CE28" s="2004"/>
      <c r="CF28" s="2004"/>
      <c r="CG28" s="2004"/>
      <c r="CH28" s="2004"/>
      <c r="CI28" s="2004"/>
      <c r="CJ28" s="2004"/>
      <c r="CK28" s="2004"/>
      <c r="CL28" s="2004"/>
      <c r="CM28" s="2004"/>
      <c r="CN28" s="2004"/>
      <c r="CO28" s="2004"/>
      <c r="CP28" s="2004"/>
      <c r="CQ28" s="2004"/>
      <c r="CR28" s="2004"/>
      <c r="CS28" s="2004"/>
      <c r="CT28" s="2004"/>
      <c r="CU28" s="2004"/>
      <c r="CV28" s="2004"/>
      <c r="CW28" s="2004"/>
      <c r="CX28" s="2004"/>
      <c r="CY28" s="2004"/>
      <c r="CZ28" s="2004"/>
      <c r="DA28" s="2004"/>
      <c r="DB28" s="2004"/>
      <c r="DC28" s="2004"/>
      <c r="DD28" s="2004"/>
      <c r="DE28" s="2004"/>
      <c r="DF28" s="2004"/>
      <c r="DG28" s="2004"/>
      <c r="DH28" s="2004"/>
      <c r="DI28" s="2004"/>
      <c r="DJ28" s="2004"/>
      <c r="DK28" s="2004"/>
      <c r="DL28" s="2004"/>
      <c r="DM28" s="2004"/>
      <c r="DN28" s="2004"/>
      <c r="DO28" s="2004"/>
      <c r="DP28" s="2004"/>
      <c r="DQ28" s="2004"/>
      <c r="DR28" s="2004"/>
      <c r="DS28" s="2004"/>
      <c r="DT28" s="2004"/>
      <c r="DU28" s="2004"/>
      <c r="DV28" s="2004"/>
      <c r="DW28" s="2004"/>
      <c r="DX28" s="2004"/>
      <c r="DY28" s="2004"/>
      <c r="DZ28" s="2004"/>
      <c r="EA28" s="2004"/>
      <c r="EB28" s="2004"/>
      <c r="EC28" s="2004"/>
      <c r="ED28" s="2004"/>
      <c r="EE28" s="2004"/>
      <c r="EF28" s="2004"/>
      <c r="EG28" s="2004"/>
      <c r="EH28" s="2004"/>
      <c r="EI28" s="2004"/>
      <c r="EJ28" s="2004"/>
      <c r="EK28" s="2004"/>
      <c r="EL28" s="2004"/>
      <c r="EM28" s="2004"/>
      <c r="EN28" s="2004"/>
      <c r="EO28" s="2004"/>
      <c r="EP28" s="2004"/>
      <c r="EQ28" s="2004"/>
      <c r="ER28" s="2004"/>
      <c r="ES28" s="2004"/>
      <c r="ET28" s="2004"/>
      <c r="EU28" s="2004"/>
      <c r="EV28" s="2004"/>
      <c r="EW28" s="2004"/>
      <c r="EX28" s="2004"/>
      <c r="EY28" s="2004"/>
      <c r="EZ28" s="2004"/>
      <c r="FA28" s="2004"/>
      <c r="FB28" s="2004"/>
      <c r="FC28" s="2004"/>
      <c r="FD28" s="2004"/>
      <c r="FE28" s="2004"/>
      <c r="FF28" s="2004"/>
      <c r="FG28" s="2004"/>
      <c r="FH28" s="2004"/>
      <c r="FI28" s="2004"/>
      <c r="FJ28" s="2004"/>
      <c r="FK28" s="2004"/>
      <c r="FL28" s="2004"/>
      <c r="FM28" s="2004"/>
      <c r="FN28" s="2004"/>
      <c r="FO28" s="2004"/>
      <c r="FP28" s="2004"/>
      <c r="FQ28" s="2004"/>
      <c r="FR28" s="2004"/>
      <c r="FS28" s="2004"/>
      <c r="FT28" s="2004"/>
      <c r="FU28" s="2004"/>
      <c r="FV28" s="2004"/>
      <c r="FW28" s="2004"/>
      <c r="FX28" s="2004"/>
      <c r="FY28" s="2004"/>
      <c r="FZ28" s="2004"/>
      <c r="GA28" s="2004"/>
      <c r="GB28" s="2004"/>
      <c r="GC28" s="2004"/>
      <c r="GD28" s="2004"/>
      <c r="GE28" s="2004"/>
      <c r="GF28" s="2004"/>
      <c r="GG28" s="2004"/>
      <c r="GH28" s="2004"/>
      <c r="GI28" s="2004"/>
      <c r="GJ28" s="2004"/>
      <c r="GK28" s="2004"/>
      <c r="GL28" s="2004"/>
      <c r="GM28" s="2004"/>
      <c r="GN28" s="2004"/>
      <c r="GO28" s="2004"/>
      <c r="GP28" s="2004"/>
    </row>
    <row r="29" spans="1:198" s="1433" customFormat="1" ht="18.75" x14ac:dyDescent="0.25">
      <c r="A29" s="1441" t="s">
        <v>1740</v>
      </c>
      <c r="B29" s="1436">
        <v>45946</v>
      </c>
      <c r="C29" s="1437"/>
      <c r="D29" s="1437"/>
      <c r="E29" s="1439"/>
      <c r="F29" s="1439"/>
      <c r="G29" s="1439"/>
      <c r="H29" s="1439"/>
      <c r="I29" s="1439"/>
      <c r="J29" s="1439"/>
      <c r="K29" s="1439"/>
      <c r="L29" s="1439"/>
      <c r="M29" s="1439"/>
      <c r="N29" s="1439"/>
      <c r="O29" s="1439"/>
      <c r="P29" s="1439"/>
      <c r="Q29" s="1439"/>
      <c r="R29" s="1439"/>
      <c r="S29" s="1439"/>
      <c r="T29" s="1439"/>
      <c r="U29" s="1439"/>
      <c r="V29" s="1439"/>
      <c r="W29" s="1439"/>
      <c r="X29" s="1439"/>
      <c r="Y29" s="1437"/>
      <c r="Z29" s="1437"/>
      <c r="AA29" s="1437" t="s">
        <v>1368</v>
      </c>
      <c r="AB29" s="1437" t="s">
        <v>1703</v>
      </c>
      <c r="AC29" s="1437" t="s">
        <v>1703</v>
      </c>
      <c r="AD29" s="1682" t="s">
        <v>1703</v>
      </c>
      <c r="AE29" s="1437" t="s">
        <v>1703</v>
      </c>
      <c r="AF29" s="1437" t="s">
        <v>1703</v>
      </c>
      <c r="AG29" s="1682"/>
      <c r="AH29" s="1682"/>
      <c r="AI29" s="1437"/>
      <c r="AJ29" s="1437"/>
      <c r="AK29" s="1437"/>
      <c r="AL29" s="1437"/>
      <c r="AM29" s="1437"/>
      <c r="AN29" s="1437"/>
      <c r="AO29" s="1437"/>
      <c r="AP29" s="2004"/>
      <c r="AQ29" s="2004"/>
      <c r="AR29" s="2004"/>
      <c r="AS29" s="2004"/>
      <c r="AT29" s="2004"/>
      <c r="AU29" s="2004"/>
      <c r="AV29" s="2004"/>
      <c r="AW29" s="2004"/>
      <c r="AX29" s="2004"/>
      <c r="AY29" s="2004"/>
      <c r="AZ29" s="2004"/>
      <c r="BA29" s="2004"/>
      <c r="BB29" s="2004"/>
      <c r="BC29" s="2004"/>
      <c r="BD29" s="2004"/>
      <c r="BE29" s="2004"/>
      <c r="BF29" s="2004"/>
      <c r="BG29" s="2004"/>
      <c r="BH29" s="2004"/>
      <c r="BI29" s="2004"/>
      <c r="BJ29" s="2004"/>
      <c r="BK29" s="2004"/>
      <c r="BL29" s="2004"/>
      <c r="BM29" s="2004"/>
      <c r="BN29" s="2004"/>
      <c r="BO29" s="2004"/>
      <c r="BP29" s="2004"/>
      <c r="BQ29" s="2004"/>
      <c r="BR29" s="2004"/>
      <c r="BS29" s="2004"/>
      <c r="BT29" s="2004"/>
      <c r="BU29" s="2004"/>
      <c r="BV29" s="2004"/>
      <c r="BW29" s="2004"/>
      <c r="BX29" s="2004"/>
      <c r="BY29" s="2004"/>
      <c r="BZ29" s="2004"/>
      <c r="CA29" s="2004"/>
      <c r="CB29" s="2004"/>
      <c r="CC29" s="2004"/>
      <c r="CD29" s="2004"/>
      <c r="CE29" s="2004"/>
      <c r="CF29" s="2004"/>
      <c r="CG29" s="2004"/>
      <c r="CH29" s="2004"/>
      <c r="CI29" s="2004"/>
      <c r="CJ29" s="2004"/>
      <c r="CK29" s="2004"/>
      <c r="CL29" s="2004"/>
      <c r="CM29" s="2004"/>
      <c r="CN29" s="2004"/>
      <c r="CO29" s="2004"/>
      <c r="CP29" s="2004"/>
      <c r="CQ29" s="2004"/>
      <c r="CR29" s="2004"/>
      <c r="CS29" s="2004"/>
      <c r="CT29" s="2004"/>
      <c r="CU29" s="2004"/>
      <c r="CV29" s="2004"/>
      <c r="CW29" s="2004"/>
      <c r="CX29" s="2004"/>
      <c r="CY29" s="2004"/>
      <c r="CZ29" s="2004"/>
      <c r="DA29" s="2004"/>
      <c r="DB29" s="2004"/>
      <c r="DC29" s="2004"/>
      <c r="DD29" s="2004"/>
      <c r="DE29" s="2004"/>
      <c r="DF29" s="2004"/>
      <c r="DG29" s="2004"/>
      <c r="DH29" s="2004"/>
      <c r="DI29" s="2004"/>
      <c r="DJ29" s="2004"/>
      <c r="DK29" s="2004"/>
      <c r="DL29" s="2004"/>
      <c r="DM29" s="2004"/>
      <c r="DN29" s="2004"/>
      <c r="DO29" s="2004"/>
      <c r="DP29" s="2004"/>
      <c r="DQ29" s="2004"/>
      <c r="DR29" s="2004"/>
      <c r="DS29" s="2004"/>
      <c r="DT29" s="2004"/>
      <c r="DU29" s="2004"/>
      <c r="DV29" s="2004"/>
      <c r="DW29" s="2004"/>
      <c r="DX29" s="2004"/>
      <c r="DY29" s="2004"/>
      <c r="DZ29" s="2004"/>
      <c r="EA29" s="2004"/>
      <c r="EB29" s="2004"/>
      <c r="EC29" s="2004"/>
      <c r="ED29" s="2004"/>
      <c r="EE29" s="2004"/>
      <c r="EF29" s="2004"/>
      <c r="EG29" s="2004"/>
      <c r="EH29" s="2004"/>
      <c r="EI29" s="2004"/>
      <c r="EJ29" s="2004"/>
      <c r="EK29" s="2004"/>
      <c r="EL29" s="2004"/>
      <c r="EM29" s="2004"/>
      <c r="EN29" s="2004"/>
      <c r="EO29" s="2004"/>
      <c r="EP29" s="2004"/>
      <c r="EQ29" s="2004"/>
      <c r="ER29" s="2004"/>
      <c r="ES29" s="2004"/>
      <c r="ET29" s="2004"/>
      <c r="EU29" s="2004"/>
      <c r="EV29" s="2004"/>
      <c r="EW29" s="2004"/>
      <c r="EX29" s="2004"/>
      <c r="EY29" s="2004"/>
      <c r="EZ29" s="2004"/>
      <c r="FA29" s="2004"/>
      <c r="FB29" s="2004"/>
      <c r="FC29" s="2004"/>
      <c r="FD29" s="2004"/>
      <c r="FE29" s="2004"/>
      <c r="FF29" s="2004"/>
      <c r="FG29" s="2004"/>
      <c r="FH29" s="2004"/>
      <c r="FI29" s="2004"/>
      <c r="FJ29" s="2004"/>
      <c r="FK29" s="2004"/>
      <c r="FL29" s="2004"/>
      <c r="FM29" s="2004"/>
      <c r="FN29" s="2004"/>
      <c r="FO29" s="2004"/>
      <c r="FP29" s="2004"/>
      <c r="FQ29" s="2004"/>
      <c r="FR29" s="2004"/>
      <c r="FS29" s="2004"/>
      <c r="FT29" s="2004"/>
      <c r="FU29" s="2004"/>
      <c r="FV29" s="2004"/>
      <c r="FW29" s="2004"/>
      <c r="FX29" s="2004"/>
      <c r="FY29" s="2004"/>
      <c r="FZ29" s="2004"/>
      <c r="GA29" s="2004"/>
      <c r="GB29" s="2004"/>
      <c r="GC29" s="2004"/>
      <c r="GD29" s="2004"/>
      <c r="GE29" s="2004"/>
      <c r="GF29" s="2004"/>
      <c r="GG29" s="2004"/>
      <c r="GH29" s="2004"/>
      <c r="GI29" s="2004"/>
      <c r="GJ29" s="2004"/>
      <c r="GK29" s="2004"/>
      <c r="GL29" s="2004"/>
      <c r="GM29" s="2004"/>
      <c r="GN29" s="2004"/>
      <c r="GO29" s="2004"/>
      <c r="GP29" s="2004"/>
    </row>
    <row r="30" spans="1:198" s="1433" customFormat="1" ht="18.75" x14ac:dyDescent="0.25">
      <c r="A30" s="1441" t="s">
        <v>252</v>
      </c>
      <c r="B30" s="1436">
        <v>45946</v>
      </c>
      <c r="C30" s="1437"/>
      <c r="D30" s="1437"/>
      <c r="E30" s="1439"/>
      <c r="F30" s="1439"/>
      <c r="G30" s="1439"/>
      <c r="H30" s="1439"/>
      <c r="I30" s="1439"/>
      <c r="J30" s="1439"/>
      <c r="K30" s="1439"/>
      <c r="L30" s="1439"/>
      <c r="M30" s="1439"/>
      <c r="N30" s="1439"/>
      <c r="O30" s="1439"/>
      <c r="P30" s="1439"/>
      <c r="Q30" s="1439"/>
      <c r="R30" s="1439"/>
      <c r="S30" s="1439"/>
      <c r="T30" s="1439"/>
      <c r="U30" s="1439"/>
      <c r="V30" s="1439"/>
      <c r="W30" s="1439"/>
      <c r="X30" s="1439"/>
      <c r="Y30" s="1437"/>
      <c r="Z30" s="1437"/>
      <c r="AA30" s="1437" t="s">
        <v>1368</v>
      </c>
      <c r="AB30" s="1437" t="s">
        <v>1703</v>
      </c>
      <c r="AC30" s="1437" t="s">
        <v>1703</v>
      </c>
      <c r="AD30" s="1682" t="s">
        <v>1703</v>
      </c>
      <c r="AE30" s="1437" t="s">
        <v>1703</v>
      </c>
      <c r="AF30" s="1437" t="s">
        <v>1703</v>
      </c>
      <c r="AG30" s="1682"/>
      <c r="AH30" s="1682"/>
      <c r="AI30" s="1437"/>
      <c r="AJ30" s="1437"/>
      <c r="AK30" s="1437"/>
      <c r="AL30" s="1437"/>
      <c r="AM30" s="1437"/>
      <c r="AN30" s="1437"/>
      <c r="AO30" s="1437"/>
      <c r="AP30" s="2004"/>
      <c r="AQ30" s="2004"/>
      <c r="AR30" s="2004"/>
      <c r="AS30" s="2004"/>
      <c r="AT30" s="2004"/>
      <c r="AU30" s="2004"/>
      <c r="AV30" s="2004"/>
      <c r="AW30" s="2004"/>
      <c r="AX30" s="2004"/>
      <c r="AY30" s="2004"/>
      <c r="AZ30" s="2004"/>
      <c r="BA30" s="2004"/>
      <c r="BB30" s="2004"/>
      <c r="BC30" s="2004"/>
      <c r="BD30" s="2004"/>
      <c r="BE30" s="2004"/>
      <c r="BF30" s="2004"/>
      <c r="BG30" s="2004"/>
      <c r="BH30" s="2004"/>
      <c r="BI30" s="2004"/>
      <c r="BJ30" s="2004"/>
      <c r="BK30" s="2004"/>
      <c r="BL30" s="2004"/>
      <c r="BM30" s="2004"/>
      <c r="BN30" s="2004"/>
      <c r="BO30" s="2004"/>
      <c r="BP30" s="2004"/>
      <c r="BQ30" s="2004"/>
      <c r="BR30" s="2004"/>
      <c r="BS30" s="2004"/>
      <c r="BT30" s="2004"/>
      <c r="BU30" s="2004"/>
      <c r="BV30" s="2004"/>
      <c r="BW30" s="2004"/>
      <c r="BX30" s="2004"/>
      <c r="BY30" s="2004"/>
      <c r="BZ30" s="2004"/>
      <c r="CA30" s="2004"/>
      <c r="CB30" s="2004"/>
      <c r="CC30" s="2004"/>
      <c r="CD30" s="2004"/>
      <c r="CE30" s="2004"/>
      <c r="CF30" s="2004"/>
      <c r="CG30" s="2004"/>
      <c r="CH30" s="2004"/>
      <c r="CI30" s="2004"/>
      <c r="CJ30" s="2004"/>
      <c r="CK30" s="2004"/>
      <c r="CL30" s="2004"/>
      <c r="CM30" s="2004"/>
      <c r="CN30" s="2004"/>
      <c r="CO30" s="2004"/>
      <c r="CP30" s="2004"/>
      <c r="CQ30" s="2004"/>
      <c r="CR30" s="2004"/>
      <c r="CS30" s="2004"/>
      <c r="CT30" s="2004"/>
      <c r="CU30" s="2004"/>
      <c r="CV30" s="2004"/>
      <c r="CW30" s="2004"/>
      <c r="CX30" s="2004"/>
      <c r="CY30" s="2004"/>
      <c r="CZ30" s="2004"/>
      <c r="DA30" s="2004"/>
      <c r="DB30" s="2004"/>
      <c r="DC30" s="2004"/>
      <c r="DD30" s="2004"/>
      <c r="DE30" s="2004"/>
      <c r="DF30" s="2004"/>
      <c r="DG30" s="2004"/>
      <c r="DH30" s="2004"/>
      <c r="DI30" s="2004"/>
      <c r="DJ30" s="2004"/>
      <c r="DK30" s="2004"/>
      <c r="DL30" s="2004"/>
      <c r="DM30" s="2004"/>
      <c r="DN30" s="2004"/>
      <c r="DO30" s="2004"/>
      <c r="DP30" s="2004"/>
      <c r="DQ30" s="2004"/>
      <c r="DR30" s="2004"/>
      <c r="DS30" s="2004"/>
      <c r="DT30" s="2004"/>
      <c r="DU30" s="2004"/>
      <c r="DV30" s="2004"/>
      <c r="DW30" s="2004"/>
      <c r="DX30" s="2004"/>
      <c r="DY30" s="2004"/>
      <c r="DZ30" s="2004"/>
      <c r="EA30" s="2004"/>
      <c r="EB30" s="2004"/>
      <c r="EC30" s="2004"/>
      <c r="ED30" s="2004"/>
      <c r="EE30" s="2004"/>
      <c r="EF30" s="2004"/>
      <c r="EG30" s="2004"/>
      <c r="EH30" s="2004"/>
      <c r="EI30" s="2004"/>
      <c r="EJ30" s="2004"/>
      <c r="EK30" s="2004"/>
      <c r="EL30" s="2004"/>
      <c r="EM30" s="2004"/>
      <c r="EN30" s="2004"/>
      <c r="EO30" s="2004"/>
      <c r="EP30" s="2004"/>
      <c r="EQ30" s="2004"/>
      <c r="ER30" s="2004"/>
      <c r="ES30" s="2004"/>
      <c r="ET30" s="2004"/>
      <c r="EU30" s="2004"/>
      <c r="EV30" s="2004"/>
      <c r="EW30" s="2004"/>
      <c r="EX30" s="2004"/>
      <c r="EY30" s="2004"/>
      <c r="EZ30" s="2004"/>
      <c r="FA30" s="2004"/>
      <c r="FB30" s="2004"/>
      <c r="FC30" s="2004"/>
      <c r="FD30" s="2004"/>
      <c r="FE30" s="2004"/>
      <c r="FF30" s="2004"/>
      <c r="FG30" s="2004"/>
      <c r="FH30" s="2004"/>
      <c r="FI30" s="2004"/>
      <c r="FJ30" s="2004"/>
      <c r="FK30" s="2004"/>
      <c r="FL30" s="2004"/>
      <c r="FM30" s="2004"/>
      <c r="FN30" s="2004"/>
      <c r="FO30" s="2004"/>
      <c r="FP30" s="2004"/>
      <c r="FQ30" s="2004"/>
      <c r="FR30" s="2004"/>
      <c r="FS30" s="2004"/>
      <c r="FT30" s="2004"/>
      <c r="FU30" s="2004"/>
      <c r="FV30" s="2004"/>
      <c r="FW30" s="2004"/>
      <c r="FX30" s="2004"/>
      <c r="FY30" s="2004"/>
      <c r="FZ30" s="2004"/>
      <c r="GA30" s="2004"/>
      <c r="GB30" s="2004"/>
      <c r="GC30" s="2004"/>
      <c r="GD30" s="2004"/>
      <c r="GE30" s="2004"/>
      <c r="GF30" s="2004"/>
      <c r="GG30" s="2004"/>
      <c r="GH30" s="2004"/>
      <c r="GI30" s="2004"/>
      <c r="GJ30" s="2004"/>
      <c r="GK30" s="2004"/>
      <c r="GL30" s="2004"/>
      <c r="GM30" s="2004"/>
      <c r="GN30" s="2004"/>
      <c r="GO30" s="2004"/>
      <c r="GP30" s="2004"/>
    </row>
    <row r="31" spans="1:198" s="1433" customFormat="1" ht="18.75" x14ac:dyDescent="0.25">
      <c r="A31" s="1961" t="s">
        <v>1808</v>
      </c>
      <c r="B31" s="1962">
        <v>45964</v>
      </c>
      <c r="C31" s="1963"/>
      <c r="D31" s="1963"/>
      <c r="E31" s="1964"/>
      <c r="F31" s="1964"/>
      <c r="G31" s="1964"/>
      <c r="H31" s="1964"/>
      <c r="I31" s="1964"/>
      <c r="J31" s="1964"/>
      <c r="K31" s="1964"/>
      <c r="L31" s="1964"/>
      <c r="M31" s="1964"/>
      <c r="N31" s="1964"/>
      <c r="O31" s="1964"/>
      <c r="P31" s="1964"/>
      <c r="Q31" s="1964"/>
      <c r="R31" s="1964"/>
      <c r="S31" s="1964"/>
      <c r="T31" s="1964"/>
      <c r="U31" s="1964"/>
      <c r="V31" s="1964"/>
      <c r="W31" s="1964"/>
      <c r="X31" s="1964"/>
      <c r="Y31" s="1964"/>
      <c r="Z31" s="1964"/>
      <c r="AA31" s="1964"/>
      <c r="AB31" s="1963" t="s">
        <v>1703</v>
      </c>
      <c r="AC31" s="1963" t="s">
        <v>1703</v>
      </c>
      <c r="AD31" s="2005" t="s">
        <v>1703</v>
      </c>
      <c r="AE31" s="1437" t="s">
        <v>1703</v>
      </c>
      <c r="AF31" s="1437" t="s">
        <v>1703</v>
      </c>
      <c r="AG31" s="1682"/>
      <c r="AH31" s="1682"/>
      <c r="AI31" s="1437"/>
      <c r="AJ31" s="1437"/>
      <c r="AK31" s="1437"/>
      <c r="AL31" s="1437"/>
      <c r="AM31" s="1437"/>
      <c r="AN31" s="1437"/>
      <c r="AO31" s="1437"/>
      <c r="AP31" s="2004"/>
      <c r="AQ31" s="2004"/>
      <c r="AR31" s="2004"/>
      <c r="AS31" s="2004"/>
      <c r="AT31" s="2004"/>
      <c r="AU31" s="2004"/>
      <c r="AV31" s="2004"/>
      <c r="AW31" s="2004"/>
      <c r="AX31" s="2004"/>
      <c r="AY31" s="2004"/>
      <c r="AZ31" s="2004"/>
      <c r="BA31" s="2004"/>
      <c r="BB31" s="2004"/>
      <c r="BC31" s="2004"/>
      <c r="BD31" s="2004"/>
      <c r="BE31" s="2004"/>
      <c r="BF31" s="2004"/>
      <c r="BG31" s="2004"/>
      <c r="BH31" s="2004"/>
      <c r="BI31" s="2004"/>
      <c r="BJ31" s="2004"/>
      <c r="BK31" s="2004"/>
      <c r="BL31" s="2004"/>
      <c r="BM31" s="2004"/>
      <c r="BN31" s="2004"/>
      <c r="BO31" s="2004"/>
      <c r="BP31" s="2004"/>
      <c r="BQ31" s="2004"/>
      <c r="BR31" s="2004"/>
      <c r="BS31" s="2004"/>
      <c r="BT31" s="2004"/>
      <c r="BU31" s="2004"/>
      <c r="BV31" s="2004"/>
      <c r="BW31" s="2004"/>
      <c r="BX31" s="2004"/>
      <c r="BY31" s="2004"/>
      <c r="BZ31" s="2004"/>
      <c r="CA31" s="2004"/>
      <c r="CB31" s="2004"/>
      <c r="CC31" s="2004"/>
      <c r="CD31" s="2004"/>
      <c r="CE31" s="2004"/>
      <c r="CF31" s="2004"/>
      <c r="CG31" s="2004"/>
      <c r="CH31" s="2004"/>
      <c r="CI31" s="2004"/>
      <c r="CJ31" s="2004"/>
      <c r="CK31" s="2004"/>
      <c r="CL31" s="2004"/>
      <c r="CM31" s="2004"/>
      <c r="CN31" s="2004"/>
      <c r="CO31" s="2004"/>
      <c r="CP31" s="2004"/>
      <c r="CQ31" s="2004"/>
      <c r="CR31" s="2004"/>
      <c r="CS31" s="2004"/>
      <c r="CT31" s="2004"/>
      <c r="CU31" s="2004"/>
      <c r="CV31" s="2004"/>
      <c r="CW31" s="2004"/>
      <c r="CX31" s="2004"/>
      <c r="CY31" s="2004"/>
      <c r="CZ31" s="2004"/>
      <c r="DA31" s="2004"/>
      <c r="DB31" s="2004"/>
      <c r="DC31" s="2004"/>
      <c r="DD31" s="2004"/>
      <c r="DE31" s="2004"/>
      <c r="DF31" s="2004"/>
      <c r="DG31" s="2004"/>
      <c r="DH31" s="2004"/>
      <c r="DI31" s="2004"/>
      <c r="DJ31" s="2004"/>
      <c r="DK31" s="2004"/>
      <c r="DL31" s="2004"/>
      <c r="DM31" s="2004"/>
      <c r="DN31" s="2004"/>
      <c r="DO31" s="2004"/>
      <c r="DP31" s="2004"/>
      <c r="DQ31" s="2004"/>
      <c r="DR31" s="2004"/>
      <c r="DS31" s="2004"/>
      <c r="DT31" s="2004"/>
      <c r="DU31" s="2004"/>
      <c r="DV31" s="2004"/>
      <c r="DW31" s="2004"/>
      <c r="DX31" s="2004"/>
      <c r="DY31" s="2004"/>
      <c r="DZ31" s="2004"/>
      <c r="EA31" s="2004"/>
      <c r="EB31" s="2004"/>
      <c r="EC31" s="2004"/>
      <c r="ED31" s="2004"/>
      <c r="EE31" s="2004"/>
      <c r="EF31" s="2004"/>
      <c r="EG31" s="2004"/>
      <c r="EH31" s="2004"/>
      <c r="EI31" s="2004"/>
      <c r="EJ31" s="2004"/>
      <c r="EK31" s="2004"/>
      <c r="EL31" s="2004"/>
      <c r="EM31" s="2004"/>
      <c r="EN31" s="2004"/>
      <c r="EO31" s="2004"/>
      <c r="EP31" s="2004"/>
      <c r="EQ31" s="2004"/>
      <c r="ER31" s="2004"/>
      <c r="ES31" s="2004"/>
      <c r="ET31" s="2004"/>
      <c r="EU31" s="2004"/>
      <c r="EV31" s="2004"/>
      <c r="EW31" s="2004"/>
      <c r="EX31" s="2004"/>
      <c r="EY31" s="2004"/>
      <c r="EZ31" s="2004"/>
      <c r="FA31" s="2004"/>
      <c r="FB31" s="2004"/>
      <c r="FC31" s="2004"/>
      <c r="FD31" s="2004"/>
      <c r="FE31" s="2004"/>
      <c r="FF31" s="2004"/>
      <c r="FG31" s="2004"/>
      <c r="FH31" s="2004"/>
      <c r="FI31" s="2004"/>
      <c r="FJ31" s="2004"/>
      <c r="FK31" s="2004"/>
      <c r="FL31" s="2004"/>
      <c r="FM31" s="2004"/>
      <c r="FN31" s="2004"/>
      <c r="FO31" s="2004"/>
      <c r="FP31" s="2004"/>
      <c r="FQ31" s="2004"/>
      <c r="FR31" s="2004"/>
      <c r="FS31" s="2004"/>
      <c r="FT31" s="2004"/>
      <c r="FU31" s="2004"/>
      <c r="FV31" s="2004"/>
      <c r="FW31" s="2004"/>
      <c r="FX31" s="2004"/>
      <c r="FY31" s="2004"/>
      <c r="FZ31" s="2004"/>
      <c r="GA31" s="2004"/>
      <c r="GB31" s="2004"/>
      <c r="GC31" s="2004"/>
      <c r="GD31" s="2004"/>
      <c r="GE31" s="2004"/>
      <c r="GF31" s="2004"/>
      <c r="GG31" s="2004"/>
      <c r="GH31" s="2004"/>
      <c r="GI31" s="2004"/>
      <c r="GJ31" s="2004"/>
      <c r="GK31" s="2004"/>
      <c r="GL31" s="2004"/>
      <c r="GM31" s="2004"/>
      <c r="GN31" s="2004"/>
      <c r="GO31" s="2004"/>
      <c r="GP31" s="2004"/>
    </row>
    <row r="32" spans="1:198" s="1437" customFormat="1" ht="18.75" x14ac:dyDescent="0.25">
      <c r="A32" s="1427" t="s">
        <v>1515</v>
      </c>
      <c r="B32" s="1436">
        <v>45964</v>
      </c>
      <c r="E32" s="1439"/>
      <c r="F32" s="1439"/>
      <c r="G32" s="1439"/>
      <c r="H32" s="1439"/>
      <c r="I32" s="1439"/>
      <c r="J32" s="1439"/>
      <c r="K32" s="1439"/>
      <c r="L32" s="1439"/>
      <c r="M32" s="1439"/>
      <c r="N32" s="1439"/>
      <c r="O32" s="1439"/>
      <c r="P32" s="1439"/>
      <c r="Q32" s="1439"/>
      <c r="R32" s="1439"/>
      <c r="S32" s="1439"/>
      <c r="T32" s="1439"/>
      <c r="U32" s="1439"/>
      <c r="V32" s="1439"/>
      <c r="W32" s="1439"/>
      <c r="X32" s="1439"/>
      <c r="Y32" s="1439"/>
      <c r="Z32" s="1439"/>
      <c r="AA32" s="1439"/>
      <c r="AB32" s="1437" t="s">
        <v>1703</v>
      </c>
      <c r="AC32" s="1437" t="s">
        <v>1703</v>
      </c>
      <c r="AD32" s="1682" t="s">
        <v>1703</v>
      </c>
      <c r="AE32" s="1437" t="s">
        <v>1703</v>
      </c>
      <c r="AF32" s="1437" t="s">
        <v>1703</v>
      </c>
      <c r="AG32" s="1682"/>
      <c r="AH32" s="1682"/>
      <c r="AP32" s="2004"/>
      <c r="AQ32" s="2004"/>
      <c r="AR32" s="2004"/>
      <c r="AS32" s="2004"/>
      <c r="AT32" s="2004"/>
      <c r="AU32" s="2004"/>
      <c r="AV32" s="2004"/>
      <c r="AW32" s="2004"/>
      <c r="AX32" s="2004"/>
      <c r="AY32" s="2004"/>
      <c r="AZ32" s="2004"/>
      <c r="BA32" s="2004"/>
      <c r="BB32" s="2004"/>
      <c r="BC32" s="2004"/>
      <c r="BD32" s="2004"/>
      <c r="BE32" s="2004"/>
      <c r="BF32" s="2004"/>
      <c r="BG32" s="2004"/>
      <c r="BH32" s="2004"/>
      <c r="BI32" s="2004"/>
      <c r="BJ32" s="2004"/>
      <c r="BK32" s="2004"/>
      <c r="BL32" s="2004"/>
      <c r="BM32" s="2004"/>
      <c r="BN32" s="2004"/>
      <c r="BO32" s="2004"/>
      <c r="BP32" s="2004"/>
      <c r="BQ32" s="2004"/>
      <c r="BR32" s="2004"/>
      <c r="BS32" s="2004"/>
      <c r="BT32" s="2004"/>
      <c r="BU32" s="2004"/>
      <c r="BV32" s="2004"/>
      <c r="BW32" s="2004"/>
      <c r="BX32" s="2004"/>
      <c r="BY32" s="2004"/>
      <c r="BZ32" s="2004"/>
      <c r="CA32" s="2004"/>
      <c r="CB32" s="2004"/>
      <c r="CC32" s="2004"/>
      <c r="CD32" s="2004"/>
      <c r="CE32" s="2004"/>
      <c r="CF32" s="2004"/>
      <c r="CG32" s="2004"/>
      <c r="CH32" s="2004"/>
      <c r="CI32" s="2004"/>
      <c r="CJ32" s="2004"/>
      <c r="CK32" s="2004"/>
      <c r="CL32" s="2004"/>
      <c r="CM32" s="2004"/>
      <c r="CN32" s="2004"/>
      <c r="CO32" s="2004"/>
      <c r="CP32" s="2004"/>
      <c r="CQ32" s="2004"/>
      <c r="CR32" s="2004"/>
      <c r="CS32" s="2004"/>
      <c r="CT32" s="2004"/>
      <c r="CU32" s="2004"/>
      <c r="CV32" s="2004"/>
      <c r="CW32" s="2004"/>
      <c r="CX32" s="2004"/>
      <c r="CY32" s="2004"/>
      <c r="CZ32" s="2004"/>
      <c r="DA32" s="2004"/>
      <c r="DB32" s="2004"/>
      <c r="DC32" s="2004"/>
      <c r="DD32" s="2004"/>
      <c r="DE32" s="2004"/>
      <c r="DF32" s="2004"/>
      <c r="DG32" s="2004"/>
      <c r="DH32" s="2004"/>
      <c r="DI32" s="2004"/>
      <c r="DJ32" s="2004"/>
      <c r="DK32" s="2004"/>
      <c r="DL32" s="2004"/>
      <c r="DM32" s="2004"/>
      <c r="DN32" s="2004"/>
      <c r="DO32" s="2004"/>
      <c r="DP32" s="2004"/>
      <c r="DQ32" s="2004"/>
      <c r="DR32" s="2004"/>
      <c r="DS32" s="2004"/>
      <c r="DT32" s="2004"/>
      <c r="DU32" s="2004"/>
      <c r="DV32" s="2004"/>
      <c r="DW32" s="2004"/>
      <c r="DX32" s="2004"/>
      <c r="DY32" s="2004"/>
      <c r="DZ32" s="2004"/>
      <c r="EA32" s="2004"/>
      <c r="EB32" s="2004"/>
      <c r="EC32" s="2004"/>
      <c r="ED32" s="2004"/>
      <c r="EE32" s="2004"/>
      <c r="EF32" s="2004"/>
      <c r="EG32" s="2004"/>
      <c r="EH32" s="2004"/>
      <c r="EI32" s="2004"/>
      <c r="EJ32" s="2004"/>
      <c r="EK32" s="2004"/>
      <c r="EL32" s="2004"/>
      <c r="EM32" s="2004"/>
      <c r="EN32" s="2004"/>
      <c r="EO32" s="2004"/>
      <c r="EP32" s="2004"/>
      <c r="EQ32" s="2004"/>
      <c r="ER32" s="2004"/>
      <c r="ES32" s="2004"/>
      <c r="ET32" s="2004"/>
      <c r="EU32" s="2004"/>
      <c r="EV32" s="2004"/>
      <c r="EW32" s="2004"/>
      <c r="EX32" s="2004"/>
      <c r="EY32" s="2004"/>
      <c r="EZ32" s="2004"/>
      <c r="FA32" s="2004"/>
      <c r="FB32" s="2004"/>
      <c r="FC32" s="2004"/>
      <c r="FD32" s="2004"/>
      <c r="FE32" s="2004"/>
      <c r="FF32" s="2004"/>
      <c r="FG32" s="2004"/>
      <c r="FH32" s="2004"/>
      <c r="FI32" s="2004"/>
      <c r="FJ32" s="2004"/>
      <c r="FK32" s="2004"/>
      <c r="FL32" s="2004"/>
      <c r="FM32" s="2004"/>
      <c r="FN32" s="2004"/>
      <c r="FO32" s="2004"/>
      <c r="FP32" s="2004"/>
      <c r="FQ32" s="2004"/>
      <c r="FR32" s="2004"/>
      <c r="FS32" s="2004"/>
      <c r="FT32" s="2004"/>
      <c r="FU32" s="2004"/>
      <c r="FV32" s="2004"/>
      <c r="FW32" s="2004"/>
      <c r="FX32" s="2004"/>
      <c r="FY32" s="2004"/>
      <c r="FZ32" s="2004"/>
      <c r="GA32" s="2004"/>
      <c r="GB32" s="2004"/>
      <c r="GC32" s="2004"/>
      <c r="GD32" s="2004"/>
      <c r="GE32" s="2004"/>
      <c r="GF32" s="2004"/>
      <c r="GG32" s="2004"/>
      <c r="GH32" s="2004"/>
      <c r="GI32" s="2004"/>
      <c r="GJ32" s="2004"/>
      <c r="GK32" s="2004"/>
      <c r="GL32" s="2004"/>
      <c r="GM32" s="2004"/>
      <c r="GN32" s="2004"/>
      <c r="GO32" s="2004"/>
      <c r="GP32" s="2004"/>
    </row>
    <row r="33" spans="1:198" s="1437" customFormat="1" ht="18.75" x14ac:dyDescent="0.25">
      <c r="A33" s="1441" t="s">
        <v>1885</v>
      </c>
      <c r="B33" s="1436">
        <v>45964</v>
      </c>
      <c r="E33" s="1439"/>
      <c r="F33" s="1439"/>
      <c r="G33" s="1439"/>
      <c r="H33" s="1439"/>
      <c r="I33" s="1439"/>
      <c r="J33" s="1439"/>
      <c r="K33" s="1439"/>
      <c r="L33" s="1439"/>
      <c r="M33" s="1439"/>
      <c r="N33" s="1439"/>
      <c r="O33" s="1439"/>
      <c r="P33" s="1439"/>
      <c r="Q33" s="1439"/>
      <c r="R33" s="1439"/>
      <c r="S33" s="1439"/>
      <c r="T33" s="1439"/>
      <c r="U33" s="1439"/>
      <c r="V33" s="1439"/>
      <c r="W33" s="1439"/>
      <c r="X33" s="1439"/>
      <c r="Y33" s="1439"/>
      <c r="Z33" s="1439"/>
      <c r="AA33" s="1439"/>
      <c r="AB33" s="1437" t="s">
        <v>1703</v>
      </c>
      <c r="AC33" s="1437" t="s">
        <v>1703</v>
      </c>
      <c r="AD33" s="1682" t="s">
        <v>1703</v>
      </c>
      <c r="AE33" s="1437" t="s">
        <v>1703</v>
      </c>
      <c r="AF33" s="1437" t="s">
        <v>1703</v>
      </c>
      <c r="AG33" s="1682"/>
      <c r="AH33" s="1682"/>
      <c r="AP33" s="2004"/>
      <c r="AQ33" s="2004"/>
      <c r="AR33" s="2004"/>
      <c r="AS33" s="2004"/>
      <c r="AT33" s="2004"/>
      <c r="AU33" s="2004"/>
      <c r="AV33" s="2004"/>
      <c r="AW33" s="2004"/>
      <c r="AX33" s="2004"/>
      <c r="AY33" s="2004"/>
      <c r="AZ33" s="2004"/>
      <c r="BA33" s="2004"/>
      <c r="BB33" s="2004"/>
      <c r="BC33" s="2004"/>
      <c r="BD33" s="2004"/>
      <c r="BE33" s="2004"/>
      <c r="BF33" s="2004"/>
      <c r="BG33" s="2004"/>
      <c r="BH33" s="2004"/>
      <c r="BI33" s="2004"/>
      <c r="BJ33" s="2004"/>
      <c r="BK33" s="2004"/>
      <c r="BL33" s="2004"/>
      <c r="BM33" s="2004"/>
      <c r="BN33" s="2004"/>
      <c r="BO33" s="2004"/>
      <c r="BP33" s="2004"/>
      <c r="BQ33" s="2004"/>
      <c r="BR33" s="2004"/>
      <c r="BS33" s="2004"/>
      <c r="BT33" s="2004"/>
      <c r="BU33" s="2004"/>
      <c r="BV33" s="2004"/>
      <c r="BW33" s="2004"/>
      <c r="BX33" s="2004"/>
      <c r="BY33" s="2004"/>
      <c r="BZ33" s="2004"/>
      <c r="CA33" s="2004"/>
      <c r="CB33" s="2004"/>
      <c r="CC33" s="2004"/>
      <c r="CD33" s="2004"/>
      <c r="CE33" s="2004"/>
      <c r="CF33" s="2004"/>
      <c r="CG33" s="2004"/>
      <c r="CH33" s="2004"/>
      <c r="CI33" s="2004"/>
      <c r="CJ33" s="2004"/>
      <c r="CK33" s="2004"/>
      <c r="CL33" s="2004"/>
      <c r="CM33" s="2004"/>
      <c r="CN33" s="2004"/>
      <c r="CO33" s="2004"/>
      <c r="CP33" s="2004"/>
      <c r="CQ33" s="2004"/>
      <c r="CR33" s="2004"/>
      <c r="CS33" s="2004"/>
      <c r="CT33" s="2004"/>
      <c r="CU33" s="2004"/>
      <c r="CV33" s="2004"/>
      <c r="CW33" s="2004"/>
      <c r="CX33" s="2004"/>
      <c r="CY33" s="2004"/>
      <c r="CZ33" s="2004"/>
      <c r="DA33" s="2004"/>
      <c r="DB33" s="2004"/>
      <c r="DC33" s="2004"/>
      <c r="DD33" s="2004"/>
      <c r="DE33" s="2004"/>
      <c r="DF33" s="2004"/>
      <c r="DG33" s="2004"/>
      <c r="DH33" s="2004"/>
      <c r="DI33" s="2004"/>
      <c r="DJ33" s="2004"/>
      <c r="DK33" s="2004"/>
      <c r="DL33" s="2004"/>
      <c r="DM33" s="2004"/>
      <c r="DN33" s="2004"/>
      <c r="DO33" s="2004"/>
      <c r="DP33" s="2004"/>
      <c r="DQ33" s="2004"/>
      <c r="DR33" s="2004"/>
      <c r="DS33" s="2004"/>
      <c r="DT33" s="2004"/>
      <c r="DU33" s="2004"/>
      <c r="DV33" s="2004"/>
      <c r="DW33" s="2004"/>
      <c r="DX33" s="2004"/>
      <c r="DY33" s="2004"/>
      <c r="DZ33" s="2004"/>
      <c r="EA33" s="2004"/>
      <c r="EB33" s="2004"/>
      <c r="EC33" s="2004"/>
      <c r="ED33" s="2004"/>
      <c r="EE33" s="2004"/>
      <c r="EF33" s="2004"/>
      <c r="EG33" s="2004"/>
      <c r="EH33" s="2004"/>
      <c r="EI33" s="2004"/>
      <c r="EJ33" s="2004"/>
      <c r="EK33" s="2004"/>
      <c r="EL33" s="2004"/>
      <c r="EM33" s="2004"/>
      <c r="EN33" s="2004"/>
      <c r="EO33" s="2004"/>
      <c r="EP33" s="2004"/>
      <c r="EQ33" s="2004"/>
      <c r="ER33" s="2004"/>
      <c r="ES33" s="2004"/>
      <c r="ET33" s="2004"/>
      <c r="EU33" s="2004"/>
      <c r="EV33" s="2004"/>
      <c r="EW33" s="2004"/>
      <c r="EX33" s="2004"/>
      <c r="EY33" s="2004"/>
      <c r="EZ33" s="2004"/>
      <c r="FA33" s="2004"/>
      <c r="FB33" s="2004"/>
      <c r="FC33" s="2004"/>
      <c r="FD33" s="2004"/>
      <c r="FE33" s="2004"/>
      <c r="FF33" s="2004"/>
      <c r="FG33" s="2004"/>
      <c r="FH33" s="2004"/>
      <c r="FI33" s="2004"/>
      <c r="FJ33" s="2004"/>
      <c r="FK33" s="2004"/>
      <c r="FL33" s="2004"/>
      <c r="FM33" s="2004"/>
      <c r="FN33" s="2004"/>
      <c r="FO33" s="2004"/>
      <c r="FP33" s="2004"/>
      <c r="FQ33" s="2004"/>
      <c r="FR33" s="2004"/>
      <c r="FS33" s="2004"/>
      <c r="FT33" s="2004"/>
      <c r="FU33" s="2004"/>
      <c r="FV33" s="2004"/>
      <c r="FW33" s="2004"/>
      <c r="FX33" s="2004"/>
      <c r="FY33" s="2004"/>
      <c r="FZ33" s="2004"/>
      <c r="GA33" s="2004"/>
      <c r="GB33" s="2004"/>
      <c r="GC33" s="2004"/>
      <c r="GD33" s="2004"/>
      <c r="GE33" s="2004"/>
      <c r="GF33" s="2004"/>
      <c r="GG33" s="2004"/>
      <c r="GH33" s="2004"/>
      <c r="GI33" s="2004"/>
      <c r="GJ33" s="2004"/>
      <c r="GK33" s="2004"/>
      <c r="GL33" s="2004"/>
      <c r="GM33" s="2004"/>
      <c r="GN33" s="2004"/>
      <c r="GO33" s="2004"/>
      <c r="GP33" s="2004"/>
    </row>
    <row r="34" spans="1:198" s="1437" customFormat="1" ht="18.75" x14ac:dyDescent="0.25">
      <c r="A34" s="1441" t="s">
        <v>1810</v>
      </c>
      <c r="B34" s="1436">
        <v>45964</v>
      </c>
      <c r="E34" s="1439"/>
      <c r="F34" s="1439"/>
      <c r="G34" s="1439"/>
      <c r="H34" s="1439"/>
      <c r="I34" s="1439"/>
      <c r="J34" s="1439"/>
      <c r="K34" s="1439"/>
      <c r="L34" s="1439"/>
      <c r="M34" s="1439"/>
      <c r="N34" s="1439"/>
      <c r="O34" s="1439"/>
      <c r="P34" s="1439"/>
      <c r="Q34" s="1439"/>
      <c r="R34" s="1439"/>
      <c r="S34" s="1439"/>
      <c r="T34" s="1439"/>
      <c r="U34" s="1439"/>
      <c r="V34" s="1439"/>
      <c r="W34" s="1439"/>
      <c r="X34" s="1439"/>
      <c r="Y34" s="1439"/>
      <c r="Z34" s="1439"/>
      <c r="AA34" s="1439"/>
      <c r="AB34" s="1437" t="s">
        <v>1703</v>
      </c>
      <c r="AC34" s="1437" t="s">
        <v>1703</v>
      </c>
      <c r="AD34" s="1682" t="s">
        <v>1703</v>
      </c>
      <c r="AE34" s="1437" t="s">
        <v>1703</v>
      </c>
      <c r="AG34" s="1682"/>
      <c r="AH34" s="1682"/>
      <c r="AP34" s="2004"/>
      <c r="AQ34" s="2004"/>
      <c r="AR34" s="2004"/>
      <c r="AS34" s="2004"/>
      <c r="AT34" s="2004"/>
      <c r="AU34" s="2004"/>
      <c r="AV34" s="2004"/>
      <c r="AW34" s="2004"/>
      <c r="AX34" s="2004"/>
      <c r="AY34" s="2004"/>
      <c r="AZ34" s="2004"/>
      <c r="BA34" s="2004"/>
      <c r="BB34" s="2004"/>
      <c r="BC34" s="2004"/>
      <c r="BD34" s="2004"/>
      <c r="BE34" s="2004"/>
      <c r="BF34" s="2004"/>
      <c r="BG34" s="2004"/>
      <c r="BH34" s="2004"/>
      <c r="BI34" s="2004"/>
      <c r="BJ34" s="2004"/>
      <c r="BK34" s="2004"/>
      <c r="BL34" s="2004"/>
      <c r="BM34" s="2004"/>
      <c r="BN34" s="2004"/>
      <c r="BO34" s="2004"/>
      <c r="BP34" s="2004"/>
      <c r="BQ34" s="2004"/>
      <c r="BR34" s="2004"/>
      <c r="BS34" s="2004"/>
      <c r="BT34" s="2004"/>
      <c r="BU34" s="2004"/>
      <c r="BV34" s="2004"/>
      <c r="BW34" s="2004"/>
      <c r="BX34" s="2004"/>
      <c r="BY34" s="2004"/>
      <c r="BZ34" s="2004"/>
      <c r="CA34" s="2004"/>
      <c r="CB34" s="2004"/>
      <c r="CC34" s="2004"/>
      <c r="CD34" s="2004"/>
      <c r="CE34" s="2004"/>
      <c r="CF34" s="2004"/>
      <c r="CG34" s="2004"/>
      <c r="CH34" s="2004"/>
      <c r="CI34" s="2004"/>
      <c r="CJ34" s="2004"/>
      <c r="CK34" s="2004"/>
      <c r="CL34" s="2004"/>
      <c r="CM34" s="2004"/>
      <c r="CN34" s="2004"/>
      <c r="CO34" s="2004"/>
      <c r="CP34" s="2004"/>
      <c r="CQ34" s="2004"/>
      <c r="CR34" s="2004"/>
      <c r="CS34" s="2004"/>
      <c r="CT34" s="2004"/>
      <c r="CU34" s="2004"/>
      <c r="CV34" s="2004"/>
      <c r="CW34" s="2004"/>
      <c r="CX34" s="2004"/>
      <c r="CY34" s="2004"/>
      <c r="CZ34" s="2004"/>
      <c r="DA34" s="2004"/>
      <c r="DB34" s="2004"/>
      <c r="DC34" s="2004"/>
      <c r="DD34" s="2004"/>
      <c r="DE34" s="2004"/>
      <c r="DF34" s="2004"/>
      <c r="DG34" s="2004"/>
      <c r="DH34" s="2004"/>
      <c r="DI34" s="2004"/>
      <c r="DJ34" s="2004"/>
      <c r="DK34" s="2004"/>
      <c r="DL34" s="2004"/>
      <c r="DM34" s="2004"/>
      <c r="DN34" s="2004"/>
      <c r="DO34" s="2004"/>
      <c r="DP34" s="2004"/>
      <c r="DQ34" s="2004"/>
      <c r="DR34" s="2004"/>
      <c r="DS34" s="2004"/>
      <c r="DT34" s="2004"/>
      <c r="DU34" s="2004"/>
      <c r="DV34" s="2004"/>
      <c r="DW34" s="2004"/>
      <c r="DX34" s="2004"/>
      <c r="DY34" s="2004"/>
      <c r="DZ34" s="2004"/>
      <c r="EA34" s="2004"/>
      <c r="EB34" s="2004"/>
      <c r="EC34" s="2004"/>
      <c r="ED34" s="2004"/>
      <c r="EE34" s="2004"/>
      <c r="EF34" s="2004"/>
      <c r="EG34" s="2004"/>
      <c r="EH34" s="2004"/>
      <c r="EI34" s="2004"/>
      <c r="EJ34" s="2004"/>
      <c r="EK34" s="2004"/>
      <c r="EL34" s="2004"/>
      <c r="EM34" s="2004"/>
      <c r="EN34" s="2004"/>
      <c r="EO34" s="2004"/>
      <c r="EP34" s="2004"/>
      <c r="EQ34" s="2004"/>
      <c r="ER34" s="2004"/>
      <c r="ES34" s="2004"/>
      <c r="ET34" s="2004"/>
      <c r="EU34" s="2004"/>
      <c r="EV34" s="2004"/>
      <c r="EW34" s="2004"/>
      <c r="EX34" s="2004"/>
      <c r="EY34" s="2004"/>
      <c r="EZ34" s="2004"/>
      <c r="FA34" s="2004"/>
      <c r="FB34" s="2004"/>
      <c r="FC34" s="2004"/>
      <c r="FD34" s="2004"/>
      <c r="FE34" s="2004"/>
      <c r="FF34" s="2004"/>
      <c r="FG34" s="2004"/>
      <c r="FH34" s="2004"/>
      <c r="FI34" s="2004"/>
      <c r="FJ34" s="2004"/>
      <c r="FK34" s="2004"/>
      <c r="FL34" s="2004"/>
      <c r="FM34" s="2004"/>
      <c r="FN34" s="2004"/>
      <c r="FO34" s="2004"/>
      <c r="FP34" s="2004"/>
      <c r="FQ34" s="2004"/>
      <c r="FR34" s="2004"/>
      <c r="FS34" s="2004"/>
      <c r="FT34" s="2004"/>
      <c r="FU34" s="2004"/>
      <c r="FV34" s="2004"/>
      <c r="FW34" s="2004"/>
      <c r="FX34" s="2004"/>
      <c r="FY34" s="2004"/>
      <c r="FZ34" s="2004"/>
      <c r="GA34" s="2004"/>
      <c r="GB34" s="2004"/>
      <c r="GC34" s="2004"/>
      <c r="GD34" s="2004"/>
      <c r="GE34" s="2004"/>
      <c r="GF34" s="2004"/>
      <c r="GG34" s="2004"/>
      <c r="GH34" s="2004"/>
      <c r="GI34" s="2004"/>
      <c r="GJ34" s="2004"/>
      <c r="GK34" s="2004"/>
      <c r="GL34" s="2004"/>
      <c r="GM34" s="2004"/>
      <c r="GN34" s="2004"/>
      <c r="GO34" s="2004"/>
      <c r="GP34" s="2004"/>
    </row>
    <row r="35" spans="1:198" s="1437" customFormat="1" ht="18.75" x14ac:dyDescent="0.25">
      <c r="A35" s="1441" t="s">
        <v>1812</v>
      </c>
      <c r="B35" s="1436">
        <v>45964</v>
      </c>
      <c r="E35" s="1439"/>
      <c r="F35" s="1439"/>
      <c r="G35" s="1439"/>
      <c r="H35" s="1439"/>
      <c r="I35" s="1439"/>
      <c r="J35" s="1439"/>
      <c r="K35" s="1439"/>
      <c r="L35" s="1439"/>
      <c r="M35" s="1439"/>
      <c r="N35" s="1439"/>
      <c r="O35" s="1439"/>
      <c r="P35" s="1439"/>
      <c r="Q35" s="1439"/>
      <c r="R35" s="1439"/>
      <c r="S35" s="1439"/>
      <c r="T35" s="1439"/>
      <c r="U35" s="1439"/>
      <c r="V35" s="1439"/>
      <c r="W35" s="1439"/>
      <c r="X35" s="1439"/>
      <c r="Y35" s="1439"/>
      <c r="Z35" s="1439"/>
      <c r="AA35" s="1439"/>
      <c r="AB35" s="1437" t="s">
        <v>1703</v>
      </c>
      <c r="AC35" s="1437" t="s">
        <v>1703</v>
      </c>
      <c r="AD35" s="1682" t="s">
        <v>1703</v>
      </c>
      <c r="AE35" s="1437" t="s">
        <v>1703</v>
      </c>
      <c r="AF35" s="1437" t="s">
        <v>1703</v>
      </c>
      <c r="AG35" s="1682"/>
      <c r="AH35" s="1682"/>
      <c r="AP35" s="2004"/>
      <c r="AQ35" s="2004"/>
      <c r="AR35" s="2004"/>
      <c r="AS35" s="2004"/>
      <c r="AT35" s="2004"/>
      <c r="AU35" s="2004"/>
      <c r="AV35" s="2004"/>
      <c r="AW35" s="2004"/>
      <c r="AX35" s="2004"/>
      <c r="AY35" s="2004"/>
      <c r="AZ35" s="2004"/>
      <c r="BA35" s="2004"/>
      <c r="BB35" s="2004"/>
      <c r="BC35" s="2004"/>
      <c r="BD35" s="2004"/>
      <c r="BE35" s="2004"/>
      <c r="BF35" s="2004"/>
      <c r="BG35" s="2004"/>
      <c r="BH35" s="2004"/>
      <c r="BI35" s="2004"/>
      <c r="BJ35" s="2004"/>
      <c r="BK35" s="2004"/>
      <c r="BL35" s="2004"/>
      <c r="BM35" s="2004"/>
      <c r="BN35" s="2004"/>
      <c r="BO35" s="2004"/>
      <c r="BP35" s="2004"/>
      <c r="BQ35" s="2004"/>
      <c r="BR35" s="2004"/>
      <c r="BS35" s="2004"/>
      <c r="BT35" s="2004"/>
      <c r="BU35" s="2004"/>
      <c r="BV35" s="2004"/>
      <c r="BW35" s="2004"/>
      <c r="BX35" s="2004"/>
      <c r="BY35" s="2004"/>
      <c r="BZ35" s="2004"/>
      <c r="CA35" s="2004"/>
      <c r="CB35" s="2004"/>
      <c r="CC35" s="2004"/>
      <c r="CD35" s="2004"/>
      <c r="CE35" s="2004"/>
      <c r="CF35" s="2004"/>
      <c r="CG35" s="2004"/>
      <c r="CH35" s="2004"/>
      <c r="CI35" s="2004"/>
      <c r="CJ35" s="2004"/>
      <c r="CK35" s="2004"/>
      <c r="CL35" s="2004"/>
      <c r="CM35" s="2004"/>
      <c r="CN35" s="2004"/>
      <c r="CO35" s="2004"/>
      <c r="CP35" s="2004"/>
      <c r="CQ35" s="2004"/>
      <c r="CR35" s="2004"/>
      <c r="CS35" s="2004"/>
      <c r="CT35" s="2004"/>
      <c r="CU35" s="2004"/>
      <c r="CV35" s="2004"/>
      <c r="CW35" s="2004"/>
      <c r="CX35" s="2004"/>
      <c r="CY35" s="2004"/>
      <c r="CZ35" s="2004"/>
      <c r="DA35" s="2004"/>
      <c r="DB35" s="2004"/>
      <c r="DC35" s="2004"/>
      <c r="DD35" s="2004"/>
      <c r="DE35" s="2004"/>
      <c r="DF35" s="2004"/>
      <c r="DG35" s="2004"/>
      <c r="DH35" s="2004"/>
      <c r="DI35" s="2004"/>
      <c r="DJ35" s="2004"/>
      <c r="DK35" s="2004"/>
      <c r="DL35" s="2004"/>
      <c r="DM35" s="2004"/>
      <c r="DN35" s="2004"/>
      <c r="DO35" s="2004"/>
      <c r="DP35" s="2004"/>
      <c r="DQ35" s="2004"/>
      <c r="DR35" s="2004"/>
      <c r="DS35" s="2004"/>
      <c r="DT35" s="2004"/>
      <c r="DU35" s="2004"/>
      <c r="DV35" s="2004"/>
      <c r="DW35" s="2004"/>
      <c r="DX35" s="2004"/>
      <c r="DY35" s="2004"/>
      <c r="DZ35" s="2004"/>
      <c r="EA35" s="2004"/>
      <c r="EB35" s="2004"/>
      <c r="EC35" s="2004"/>
      <c r="ED35" s="2004"/>
      <c r="EE35" s="2004"/>
      <c r="EF35" s="2004"/>
      <c r="EG35" s="2004"/>
      <c r="EH35" s="2004"/>
      <c r="EI35" s="2004"/>
      <c r="EJ35" s="2004"/>
      <c r="EK35" s="2004"/>
      <c r="EL35" s="2004"/>
      <c r="EM35" s="2004"/>
      <c r="EN35" s="2004"/>
      <c r="EO35" s="2004"/>
      <c r="EP35" s="2004"/>
      <c r="EQ35" s="2004"/>
      <c r="ER35" s="2004"/>
      <c r="ES35" s="2004"/>
      <c r="ET35" s="2004"/>
      <c r="EU35" s="2004"/>
      <c r="EV35" s="2004"/>
      <c r="EW35" s="2004"/>
      <c r="EX35" s="2004"/>
      <c r="EY35" s="2004"/>
      <c r="EZ35" s="2004"/>
      <c r="FA35" s="2004"/>
      <c r="FB35" s="2004"/>
      <c r="FC35" s="2004"/>
      <c r="FD35" s="2004"/>
      <c r="FE35" s="2004"/>
      <c r="FF35" s="2004"/>
      <c r="FG35" s="2004"/>
      <c r="FH35" s="2004"/>
      <c r="FI35" s="2004"/>
      <c r="FJ35" s="2004"/>
      <c r="FK35" s="2004"/>
      <c r="FL35" s="2004"/>
      <c r="FM35" s="2004"/>
      <c r="FN35" s="2004"/>
      <c r="FO35" s="2004"/>
      <c r="FP35" s="2004"/>
      <c r="FQ35" s="2004"/>
      <c r="FR35" s="2004"/>
      <c r="FS35" s="2004"/>
      <c r="FT35" s="2004"/>
      <c r="FU35" s="2004"/>
      <c r="FV35" s="2004"/>
      <c r="FW35" s="2004"/>
      <c r="FX35" s="2004"/>
      <c r="FY35" s="2004"/>
      <c r="FZ35" s="2004"/>
      <c r="GA35" s="2004"/>
      <c r="GB35" s="2004"/>
      <c r="GC35" s="2004"/>
      <c r="GD35" s="2004"/>
      <c r="GE35" s="2004"/>
      <c r="GF35" s="2004"/>
      <c r="GG35" s="2004"/>
      <c r="GH35" s="2004"/>
      <c r="GI35" s="2004"/>
      <c r="GJ35" s="2004"/>
      <c r="GK35" s="2004"/>
      <c r="GL35" s="2004"/>
      <c r="GM35" s="2004"/>
      <c r="GN35" s="2004"/>
      <c r="GO35" s="2004"/>
      <c r="GP35" s="2004"/>
    </row>
    <row r="36" spans="1:198" s="1437" customFormat="1" ht="18.75" x14ac:dyDescent="0.25">
      <c r="A36" s="1441" t="s">
        <v>275</v>
      </c>
      <c r="B36" s="1436">
        <v>45964</v>
      </c>
      <c r="E36" s="1439"/>
      <c r="F36" s="1439"/>
      <c r="G36" s="1439"/>
      <c r="H36" s="1439"/>
      <c r="I36" s="1439"/>
      <c r="J36" s="1439"/>
      <c r="K36" s="1439"/>
      <c r="L36" s="1439"/>
      <c r="M36" s="1439"/>
      <c r="N36" s="1439"/>
      <c r="O36" s="1439"/>
      <c r="P36" s="1439"/>
      <c r="Q36" s="1439"/>
      <c r="R36" s="1439"/>
      <c r="S36" s="1439"/>
      <c r="T36" s="1439"/>
      <c r="U36" s="1439"/>
      <c r="V36" s="1439"/>
      <c r="W36" s="1439"/>
      <c r="X36" s="1439"/>
      <c r="Y36" s="1439"/>
      <c r="Z36" s="1439"/>
      <c r="AA36" s="1439"/>
      <c r="AB36" s="1437" t="s">
        <v>1703</v>
      </c>
      <c r="AC36" s="1437" t="s">
        <v>1703</v>
      </c>
      <c r="AD36" s="1682" t="s">
        <v>1703</v>
      </c>
      <c r="AE36" s="1437" t="s">
        <v>1703</v>
      </c>
      <c r="AF36" s="1437" t="s">
        <v>1703</v>
      </c>
      <c r="AG36" s="1682"/>
      <c r="AH36" s="1682"/>
      <c r="AP36" s="2004"/>
      <c r="AQ36" s="2004"/>
      <c r="AR36" s="2004"/>
      <c r="AS36" s="2004"/>
      <c r="AT36" s="2004"/>
      <c r="AU36" s="2004"/>
      <c r="AV36" s="2004"/>
      <c r="AW36" s="2004"/>
      <c r="AX36" s="2004"/>
      <c r="AY36" s="2004"/>
      <c r="AZ36" s="2004"/>
      <c r="BA36" s="2004"/>
      <c r="BB36" s="2004"/>
      <c r="BC36" s="2004"/>
      <c r="BD36" s="2004"/>
      <c r="BE36" s="2004"/>
      <c r="BF36" s="2004"/>
      <c r="BG36" s="2004"/>
      <c r="BH36" s="2004"/>
      <c r="BI36" s="2004"/>
      <c r="BJ36" s="2004"/>
      <c r="BK36" s="2004"/>
      <c r="BL36" s="2004"/>
      <c r="BM36" s="2004"/>
      <c r="BN36" s="2004"/>
      <c r="BO36" s="2004"/>
      <c r="BP36" s="2004"/>
      <c r="BQ36" s="2004"/>
      <c r="BR36" s="2004"/>
      <c r="BS36" s="2004"/>
      <c r="BT36" s="2004"/>
      <c r="BU36" s="2004"/>
      <c r="BV36" s="2004"/>
      <c r="BW36" s="2004"/>
      <c r="BX36" s="2004"/>
      <c r="BY36" s="2004"/>
      <c r="BZ36" s="2004"/>
      <c r="CA36" s="2004"/>
      <c r="CB36" s="2004"/>
      <c r="CC36" s="2004"/>
      <c r="CD36" s="2004"/>
      <c r="CE36" s="2004"/>
      <c r="CF36" s="2004"/>
      <c r="CG36" s="2004"/>
      <c r="CH36" s="2004"/>
      <c r="CI36" s="2004"/>
      <c r="CJ36" s="2004"/>
      <c r="CK36" s="2004"/>
      <c r="CL36" s="2004"/>
      <c r="CM36" s="2004"/>
      <c r="CN36" s="2004"/>
      <c r="CO36" s="2004"/>
      <c r="CP36" s="2004"/>
      <c r="CQ36" s="2004"/>
      <c r="CR36" s="2004"/>
      <c r="CS36" s="2004"/>
      <c r="CT36" s="2004"/>
      <c r="CU36" s="2004"/>
      <c r="CV36" s="2004"/>
      <c r="CW36" s="2004"/>
      <c r="CX36" s="2004"/>
      <c r="CY36" s="2004"/>
      <c r="CZ36" s="2004"/>
      <c r="DA36" s="2004"/>
      <c r="DB36" s="2004"/>
      <c r="DC36" s="2004"/>
      <c r="DD36" s="2004"/>
      <c r="DE36" s="2004"/>
      <c r="DF36" s="2004"/>
      <c r="DG36" s="2004"/>
      <c r="DH36" s="2004"/>
      <c r="DI36" s="2004"/>
      <c r="DJ36" s="2004"/>
      <c r="DK36" s="2004"/>
      <c r="DL36" s="2004"/>
      <c r="DM36" s="2004"/>
      <c r="DN36" s="2004"/>
      <c r="DO36" s="2004"/>
      <c r="DP36" s="2004"/>
      <c r="DQ36" s="2004"/>
      <c r="DR36" s="2004"/>
      <c r="DS36" s="2004"/>
      <c r="DT36" s="2004"/>
      <c r="DU36" s="2004"/>
      <c r="DV36" s="2004"/>
      <c r="DW36" s="2004"/>
      <c r="DX36" s="2004"/>
      <c r="DY36" s="2004"/>
      <c r="DZ36" s="2004"/>
      <c r="EA36" s="2004"/>
      <c r="EB36" s="2004"/>
      <c r="EC36" s="2004"/>
      <c r="ED36" s="2004"/>
      <c r="EE36" s="2004"/>
      <c r="EF36" s="2004"/>
      <c r="EG36" s="2004"/>
      <c r="EH36" s="2004"/>
      <c r="EI36" s="2004"/>
      <c r="EJ36" s="2004"/>
      <c r="EK36" s="2004"/>
      <c r="EL36" s="2004"/>
      <c r="EM36" s="2004"/>
      <c r="EN36" s="2004"/>
      <c r="EO36" s="2004"/>
      <c r="EP36" s="2004"/>
      <c r="EQ36" s="2004"/>
      <c r="ER36" s="2004"/>
      <c r="ES36" s="2004"/>
      <c r="ET36" s="2004"/>
      <c r="EU36" s="2004"/>
      <c r="EV36" s="2004"/>
      <c r="EW36" s="2004"/>
      <c r="EX36" s="2004"/>
      <c r="EY36" s="2004"/>
      <c r="EZ36" s="2004"/>
      <c r="FA36" s="2004"/>
      <c r="FB36" s="2004"/>
      <c r="FC36" s="2004"/>
      <c r="FD36" s="2004"/>
      <c r="FE36" s="2004"/>
      <c r="FF36" s="2004"/>
      <c r="FG36" s="2004"/>
      <c r="FH36" s="2004"/>
      <c r="FI36" s="2004"/>
      <c r="FJ36" s="2004"/>
      <c r="FK36" s="2004"/>
      <c r="FL36" s="2004"/>
      <c r="FM36" s="2004"/>
      <c r="FN36" s="2004"/>
      <c r="FO36" s="2004"/>
      <c r="FP36" s="2004"/>
      <c r="FQ36" s="2004"/>
      <c r="FR36" s="2004"/>
      <c r="FS36" s="2004"/>
      <c r="FT36" s="2004"/>
      <c r="FU36" s="2004"/>
      <c r="FV36" s="2004"/>
      <c r="FW36" s="2004"/>
      <c r="FX36" s="2004"/>
      <c r="FY36" s="2004"/>
      <c r="FZ36" s="2004"/>
      <c r="GA36" s="2004"/>
      <c r="GB36" s="2004"/>
      <c r="GC36" s="2004"/>
      <c r="GD36" s="2004"/>
      <c r="GE36" s="2004"/>
      <c r="GF36" s="2004"/>
      <c r="GG36" s="2004"/>
      <c r="GH36" s="2004"/>
      <c r="GI36" s="2004"/>
      <c r="GJ36" s="2004"/>
      <c r="GK36" s="2004"/>
      <c r="GL36" s="2004"/>
      <c r="GM36" s="2004"/>
      <c r="GN36" s="2004"/>
      <c r="GO36" s="2004"/>
      <c r="GP36" s="2004"/>
    </row>
    <row r="37" spans="1:198" s="1437" customFormat="1" ht="18.75" x14ac:dyDescent="0.25">
      <c r="A37" s="1441" t="s">
        <v>1814</v>
      </c>
      <c r="B37" s="1436">
        <v>45964</v>
      </c>
      <c r="E37" s="1439"/>
      <c r="F37" s="1439"/>
      <c r="G37" s="1439"/>
      <c r="H37" s="1439"/>
      <c r="I37" s="1439"/>
      <c r="J37" s="1439"/>
      <c r="K37" s="1439"/>
      <c r="L37" s="1439"/>
      <c r="M37" s="1439"/>
      <c r="N37" s="1439"/>
      <c r="O37" s="1439"/>
      <c r="P37" s="1439"/>
      <c r="Q37" s="1439"/>
      <c r="R37" s="1439"/>
      <c r="S37" s="1439"/>
      <c r="T37" s="1439"/>
      <c r="U37" s="1439"/>
      <c r="V37" s="1439"/>
      <c r="W37" s="1439"/>
      <c r="X37" s="1439"/>
      <c r="Y37" s="1439"/>
      <c r="Z37" s="1439"/>
      <c r="AA37" s="1439"/>
      <c r="AB37" s="1437" t="s">
        <v>1703</v>
      </c>
      <c r="AC37" s="1437" t="s">
        <v>1703</v>
      </c>
      <c r="AD37" s="1682" t="s">
        <v>1703</v>
      </c>
      <c r="AE37" s="1437" t="s">
        <v>1703</v>
      </c>
      <c r="AF37" s="1437" t="s">
        <v>1703</v>
      </c>
      <c r="AG37" s="1682"/>
      <c r="AH37" s="1682"/>
      <c r="AP37" s="2004"/>
      <c r="AQ37" s="2004"/>
      <c r="AR37" s="2004"/>
      <c r="AS37" s="2004"/>
      <c r="AT37" s="2004"/>
      <c r="AU37" s="2004"/>
      <c r="AV37" s="2004"/>
      <c r="AW37" s="2004"/>
      <c r="AX37" s="2004"/>
      <c r="AY37" s="2004"/>
      <c r="AZ37" s="2004"/>
      <c r="BA37" s="2004"/>
      <c r="BB37" s="2004"/>
      <c r="BC37" s="2004"/>
      <c r="BD37" s="2004"/>
      <c r="BE37" s="2004"/>
      <c r="BF37" s="2004"/>
      <c r="BG37" s="2004"/>
      <c r="BH37" s="2004"/>
      <c r="BI37" s="2004"/>
      <c r="BJ37" s="2004"/>
      <c r="BK37" s="2004"/>
      <c r="BL37" s="2004"/>
      <c r="BM37" s="2004"/>
      <c r="BN37" s="2004"/>
      <c r="BO37" s="2004"/>
      <c r="BP37" s="2004"/>
      <c r="BQ37" s="2004"/>
      <c r="BR37" s="2004"/>
      <c r="BS37" s="2004"/>
      <c r="BT37" s="2004"/>
      <c r="BU37" s="2004"/>
      <c r="BV37" s="2004"/>
      <c r="BW37" s="2004"/>
      <c r="BX37" s="2004"/>
      <c r="BY37" s="2004"/>
      <c r="BZ37" s="2004"/>
      <c r="CA37" s="2004"/>
      <c r="CB37" s="2004"/>
      <c r="CC37" s="2004"/>
      <c r="CD37" s="2004"/>
      <c r="CE37" s="2004"/>
      <c r="CF37" s="2004"/>
      <c r="CG37" s="2004"/>
      <c r="CH37" s="2004"/>
      <c r="CI37" s="2004"/>
      <c r="CJ37" s="2004"/>
      <c r="CK37" s="2004"/>
      <c r="CL37" s="2004"/>
      <c r="CM37" s="2004"/>
      <c r="CN37" s="2004"/>
      <c r="CO37" s="2004"/>
      <c r="CP37" s="2004"/>
      <c r="CQ37" s="2004"/>
      <c r="CR37" s="2004"/>
      <c r="CS37" s="2004"/>
      <c r="CT37" s="2004"/>
      <c r="CU37" s="2004"/>
      <c r="CV37" s="2004"/>
      <c r="CW37" s="2004"/>
      <c r="CX37" s="2004"/>
      <c r="CY37" s="2004"/>
      <c r="CZ37" s="2004"/>
      <c r="DA37" s="2004"/>
      <c r="DB37" s="2004"/>
      <c r="DC37" s="2004"/>
      <c r="DD37" s="2004"/>
      <c r="DE37" s="2004"/>
      <c r="DF37" s="2004"/>
      <c r="DG37" s="2004"/>
      <c r="DH37" s="2004"/>
      <c r="DI37" s="2004"/>
      <c r="DJ37" s="2004"/>
      <c r="DK37" s="2004"/>
      <c r="DL37" s="2004"/>
      <c r="DM37" s="2004"/>
      <c r="DN37" s="2004"/>
      <c r="DO37" s="2004"/>
      <c r="DP37" s="2004"/>
      <c r="DQ37" s="2004"/>
      <c r="DR37" s="2004"/>
      <c r="DS37" s="2004"/>
      <c r="DT37" s="2004"/>
      <c r="DU37" s="2004"/>
      <c r="DV37" s="2004"/>
      <c r="DW37" s="2004"/>
      <c r="DX37" s="2004"/>
      <c r="DY37" s="2004"/>
      <c r="DZ37" s="2004"/>
      <c r="EA37" s="2004"/>
      <c r="EB37" s="2004"/>
      <c r="EC37" s="2004"/>
      <c r="ED37" s="2004"/>
      <c r="EE37" s="2004"/>
      <c r="EF37" s="2004"/>
      <c r="EG37" s="2004"/>
      <c r="EH37" s="2004"/>
      <c r="EI37" s="2004"/>
      <c r="EJ37" s="2004"/>
      <c r="EK37" s="2004"/>
      <c r="EL37" s="2004"/>
      <c r="EM37" s="2004"/>
      <c r="EN37" s="2004"/>
      <c r="EO37" s="2004"/>
      <c r="EP37" s="2004"/>
      <c r="EQ37" s="2004"/>
      <c r="ER37" s="2004"/>
      <c r="ES37" s="2004"/>
      <c r="ET37" s="2004"/>
      <c r="EU37" s="2004"/>
      <c r="EV37" s="2004"/>
      <c r="EW37" s="2004"/>
      <c r="EX37" s="2004"/>
      <c r="EY37" s="2004"/>
      <c r="EZ37" s="2004"/>
      <c r="FA37" s="2004"/>
      <c r="FB37" s="2004"/>
      <c r="FC37" s="2004"/>
      <c r="FD37" s="2004"/>
      <c r="FE37" s="2004"/>
      <c r="FF37" s="2004"/>
      <c r="FG37" s="2004"/>
      <c r="FH37" s="2004"/>
      <c r="FI37" s="2004"/>
      <c r="FJ37" s="2004"/>
      <c r="FK37" s="2004"/>
      <c r="FL37" s="2004"/>
      <c r="FM37" s="2004"/>
      <c r="FN37" s="2004"/>
      <c r="FO37" s="2004"/>
      <c r="FP37" s="2004"/>
      <c r="FQ37" s="2004"/>
      <c r="FR37" s="2004"/>
      <c r="FS37" s="2004"/>
      <c r="FT37" s="2004"/>
      <c r="FU37" s="2004"/>
      <c r="FV37" s="2004"/>
      <c r="FW37" s="2004"/>
      <c r="FX37" s="2004"/>
      <c r="FY37" s="2004"/>
      <c r="FZ37" s="2004"/>
      <c r="GA37" s="2004"/>
      <c r="GB37" s="2004"/>
      <c r="GC37" s="2004"/>
      <c r="GD37" s="2004"/>
      <c r="GE37" s="2004"/>
      <c r="GF37" s="2004"/>
      <c r="GG37" s="2004"/>
      <c r="GH37" s="2004"/>
      <c r="GI37" s="2004"/>
      <c r="GJ37" s="2004"/>
      <c r="GK37" s="2004"/>
      <c r="GL37" s="2004"/>
      <c r="GM37" s="2004"/>
      <c r="GN37" s="2004"/>
      <c r="GO37" s="2004"/>
      <c r="GP37" s="2004"/>
    </row>
    <row r="38" spans="1:198" s="1437" customFormat="1" ht="18.75" x14ac:dyDescent="0.25">
      <c r="A38" s="1441" t="s">
        <v>1886</v>
      </c>
      <c r="B38" s="1436">
        <v>45964</v>
      </c>
      <c r="E38" s="1439"/>
      <c r="F38" s="1439"/>
      <c r="G38" s="1439"/>
      <c r="H38" s="1439"/>
      <c r="I38" s="1439"/>
      <c r="J38" s="1439"/>
      <c r="K38" s="1439"/>
      <c r="L38" s="1439"/>
      <c r="M38" s="1439"/>
      <c r="N38" s="1439"/>
      <c r="O38" s="1439"/>
      <c r="P38" s="1439"/>
      <c r="Q38" s="1439"/>
      <c r="R38" s="1439"/>
      <c r="S38" s="1439"/>
      <c r="T38" s="1439"/>
      <c r="U38" s="1439"/>
      <c r="V38" s="1439"/>
      <c r="W38" s="1439"/>
      <c r="X38" s="1439"/>
      <c r="Y38" s="1439"/>
      <c r="Z38" s="1439"/>
      <c r="AA38" s="1439"/>
      <c r="AB38" s="1437" t="s">
        <v>1703</v>
      </c>
      <c r="AC38" s="1437" t="s">
        <v>1703</v>
      </c>
      <c r="AD38" s="1682" t="s">
        <v>1703</v>
      </c>
      <c r="AE38" s="1437" t="s">
        <v>1703</v>
      </c>
      <c r="AF38" s="1437" t="s">
        <v>1703</v>
      </c>
      <c r="AG38" s="1682"/>
      <c r="AH38" s="1682"/>
      <c r="AP38" s="2004"/>
      <c r="AQ38" s="2004"/>
      <c r="AR38" s="2004"/>
      <c r="AS38" s="2004"/>
      <c r="AT38" s="2004"/>
      <c r="AU38" s="2004"/>
      <c r="AV38" s="2004"/>
      <c r="AW38" s="2004"/>
      <c r="AX38" s="2004"/>
      <c r="AY38" s="2004"/>
      <c r="AZ38" s="2004"/>
      <c r="BA38" s="2004"/>
      <c r="BB38" s="2004"/>
      <c r="BC38" s="2004"/>
      <c r="BD38" s="2004"/>
      <c r="BE38" s="2004"/>
      <c r="BF38" s="2004"/>
      <c r="BG38" s="2004"/>
      <c r="BH38" s="2004"/>
      <c r="BI38" s="2004"/>
      <c r="BJ38" s="2004"/>
      <c r="BK38" s="2004"/>
      <c r="BL38" s="2004"/>
      <c r="BM38" s="2004"/>
      <c r="BN38" s="2004"/>
      <c r="BO38" s="2004"/>
      <c r="BP38" s="2004"/>
      <c r="BQ38" s="2004"/>
      <c r="BR38" s="2004"/>
      <c r="BS38" s="2004"/>
      <c r="BT38" s="2004"/>
      <c r="BU38" s="2004"/>
      <c r="BV38" s="2004"/>
      <c r="BW38" s="2004"/>
      <c r="BX38" s="2004"/>
      <c r="BY38" s="2004"/>
      <c r="BZ38" s="2004"/>
      <c r="CA38" s="2004"/>
      <c r="CB38" s="2004"/>
      <c r="CC38" s="2004"/>
      <c r="CD38" s="2004"/>
      <c r="CE38" s="2004"/>
      <c r="CF38" s="2004"/>
      <c r="CG38" s="2004"/>
      <c r="CH38" s="2004"/>
      <c r="CI38" s="2004"/>
      <c r="CJ38" s="2004"/>
      <c r="CK38" s="2004"/>
      <c r="CL38" s="2004"/>
      <c r="CM38" s="2004"/>
      <c r="CN38" s="2004"/>
      <c r="CO38" s="2004"/>
      <c r="CP38" s="2004"/>
      <c r="CQ38" s="2004"/>
      <c r="CR38" s="2004"/>
      <c r="CS38" s="2004"/>
      <c r="CT38" s="2004"/>
      <c r="CU38" s="2004"/>
      <c r="CV38" s="2004"/>
      <c r="CW38" s="2004"/>
      <c r="CX38" s="2004"/>
      <c r="CY38" s="2004"/>
      <c r="CZ38" s="2004"/>
      <c r="DA38" s="2004"/>
      <c r="DB38" s="2004"/>
      <c r="DC38" s="2004"/>
      <c r="DD38" s="2004"/>
      <c r="DE38" s="2004"/>
      <c r="DF38" s="2004"/>
      <c r="DG38" s="2004"/>
      <c r="DH38" s="2004"/>
      <c r="DI38" s="2004"/>
      <c r="DJ38" s="2004"/>
      <c r="DK38" s="2004"/>
      <c r="DL38" s="2004"/>
      <c r="DM38" s="2004"/>
      <c r="DN38" s="2004"/>
      <c r="DO38" s="2004"/>
      <c r="DP38" s="2004"/>
      <c r="DQ38" s="2004"/>
      <c r="DR38" s="2004"/>
      <c r="DS38" s="2004"/>
      <c r="DT38" s="2004"/>
      <c r="DU38" s="2004"/>
      <c r="DV38" s="2004"/>
      <c r="DW38" s="2004"/>
      <c r="DX38" s="2004"/>
      <c r="DY38" s="2004"/>
      <c r="DZ38" s="2004"/>
      <c r="EA38" s="2004"/>
      <c r="EB38" s="2004"/>
      <c r="EC38" s="2004"/>
      <c r="ED38" s="2004"/>
      <c r="EE38" s="2004"/>
      <c r="EF38" s="2004"/>
      <c r="EG38" s="2004"/>
      <c r="EH38" s="2004"/>
      <c r="EI38" s="2004"/>
      <c r="EJ38" s="2004"/>
      <c r="EK38" s="2004"/>
      <c r="EL38" s="2004"/>
      <c r="EM38" s="2004"/>
      <c r="EN38" s="2004"/>
      <c r="EO38" s="2004"/>
      <c r="EP38" s="2004"/>
      <c r="EQ38" s="2004"/>
      <c r="ER38" s="2004"/>
      <c r="ES38" s="2004"/>
      <c r="ET38" s="2004"/>
      <c r="EU38" s="2004"/>
      <c r="EV38" s="2004"/>
      <c r="EW38" s="2004"/>
      <c r="EX38" s="2004"/>
      <c r="EY38" s="2004"/>
      <c r="EZ38" s="2004"/>
      <c r="FA38" s="2004"/>
      <c r="FB38" s="2004"/>
      <c r="FC38" s="2004"/>
      <c r="FD38" s="2004"/>
      <c r="FE38" s="2004"/>
      <c r="FF38" s="2004"/>
      <c r="FG38" s="2004"/>
      <c r="FH38" s="2004"/>
      <c r="FI38" s="2004"/>
      <c r="FJ38" s="2004"/>
      <c r="FK38" s="2004"/>
      <c r="FL38" s="2004"/>
      <c r="FM38" s="2004"/>
      <c r="FN38" s="2004"/>
      <c r="FO38" s="2004"/>
      <c r="FP38" s="2004"/>
      <c r="FQ38" s="2004"/>
      <c r="FR38" s="2004"/>
      <c r="FS38" s="2004"/>
      <c r="FT38" s="2004"/>
      <c r="FU38" s="2004"/>
      <c r="FV38" s="2004"/>
      <c r="FW38" s="2004"/>
      <c r="FX38" s="2004"/>
      <c r="FY38" s="2004"/>
      <c r="FZ38" s="2004"/>
      <c r="GA38" s="2004"/>
      <c r="GB38" s="2004"/>
      <c r="GC38" s="2004"/>
      <c r="GD38" s="2004"/>
      <c r="GE38" s="2004"/>
      <c r="GF38" s="2004"/>
      <c r="GG38" s="2004"/>
      <c r="GH38" s="2004"/>
      <c r="GI38" s="2004"/>
      <c r="GJ38" s="2004"/>
      <c r="GK38" s="2004"/>
      <c r="GL38" s="2004"/>
      <c r="GM38" s="2004"/>
      <c r="GN38" s="2004"/>
      <c r="GO38" s="2004"/>
      <c r="GP38" s="2004"/>
    </row>
    <row r="39" spans="1:198" s="1437" customFormat="1" ht="18.75" x14ac:dyDescent="0.25">
      <c r="A39" s="1441" t="s">
        <v>389</v>
      </c>
      <c r="B39" s="1436">
        <v>46007</v>
      </c>
      <c r="E39" s="1439"/>
      <c r="F39" s="1439"/>
      <c r="G39" s="1439"/>
      <c r="H39" s="1439"/>
      <c r="I39" s="1439"/>
      <c r="J39" s="1439"/>
      <c r="K39" s="1439"/>
      <c r="L39" s="1439"/>
      <c r="M39" s="1439"/>
      <c r="N39" s="1439"/>
      <c r="O39" s="1439"/>
      <c r="P39" s="1439"/>
      <c r="Q39" s="1439"/>
      <c r="R39" s="1439"/>
      <c r="S39" s="1439"/>
      <c r="T39" s="1439"/>
      <c r="U39" s="1439"/>
      <c r="V39" s="1439"/>
      <c r="W39" s="1439"/>
      <c r="X39" s="1439"/>
      <c r="Y39" s="1439"/>
      <c r="Z39" s="1439"/>
      <c r="AA39" s="1439"/>
      <c r="AB39" s="1439"/>
      <c r="AC39" s="1439"/>
      <c r="AD39" s="1439"/>
      <c r="AE39" s="1437" t="s">
        <v>1703</v>
      </c>
      <c r="AF39" s="1437" t="s">
        <v>1703</v>
      </c>
      <c r="AG39" s="1682" t="s">
        <v>2199</v>
      </c>
      <c r="AH39" s="1682"/>
      <c r="AP39" s="2004"/>
      <c r="AQ39" s="2004"/>
      <c r="AR39" s="2004"/>
      <c r="AS39" s="2004"/>
      <c r="AT39" s="2004"/>
      <c r="AU39" s="2004"/>
      <c r="AV39" s="2004"/>
      <c r="AW39" s="2004"/>
      <c r="AX39" s="2004"/>
      <c r="AY39" s="2004"/>
      <c r="AZ39" s="2004"/>
      <c r="BA39" s="2004"/>
      <c r="BB39" s="2004"/>
      <c r="BC39" s="2004"/>
      <c r="BD39" s="2004"/>
      <c r="BE39" s="2004"/>
      <c r="BF39" s="2004"/>
      <c r="BG39" s="2004"/>
      <c r="BH39" s="2004"/>
      <c r="BI39" s="2004"/>
      <c r="BJ39" s="2004"/>
      <c r="BK39" s="2004"/>
      <c r="BL39" s="2004"/>
      <c r="BM39" s="2004"/>
      <c r="BN39" s="2004"/>
      <c r="BO39" s="2004"/>
      <c r="BP39" s="2004"/>
      <c r="BQ39" s="2004"/>
      <c r="BR39" s="2004"/>
      <c r="BS39" s="2004"/>
      <c r="BT39" s="2004"/>
      <c r="BU39" s="2004"/>
      <c r="BV39" s="2004"/>
      <c r="BW39" s="2004"/>
      <c r="BX39" s="2004"/>
      <c r="BY39" s="2004"/>
      <c r="BZ39" s="2004"/>
      <c r="CA39" s="2004"/>
      <c r="CB39" s="2004"/>
      <c r="CC39" s="2004"/>
      <c r="CD39" s="2004"/>
      <c r="CE39" s="2004"/>
      <c r="CF39" s="2004"/>
      <c r="CG39" s="2004"/>
      <c r="CH39" s="2004"/>
      <c r="CI39" s="2004"/>
      <c r="CJ39" s="2004"/>
      <c r="CK39" s="2004"/>
      <c r="CL39" s="2004"/>
      <c r="CM39" s="2004"/>
      <c r="CN39" s="2004"/>
      <c r="CO39" s="2004"/>
      <c r="CP39" s="2004"/>
      <c r="CQ39" s="2004"/>
      <c r="CR39" s="2004"/>
      <c r="CS39" s="2004"/>
      <c r="CT39" s="2004"/>
      <c r="CU39" s="2004"/>
      <c r="CV39" s="2004"/>
      <c r="CW39" s="2004"/>
      <c r="CX39" s="2004"/>
      <c r="CY39" s="2004"/>
      <c r="CZ39" s="2004"/>
      <c r="DA39" s="2004"/>
      <c r="DB39" s="2004"/>
      <c r="DC39" s="2004"/>
      <c r="DD39" s="2004"/>
      <c r="DE39" s="2004"/>
      <c r="DF39" s="2004"/>
      <c r="DG39" s="2004"/>
      <c r="DH39" s="2004"/>
      <c r="DI39" s="2004"/>
      <c r="DJ39" s="2004"/>
      <c r="DK39" s="2004"/>
      <c r="DL39" s="2004"/>
      <c r="DM39" s="2004"/>
      <c r="DN39" s="2004"/>
      <c r="DO39" s="2004"/>
      <c r="DP39" s="2004"/>
      <c r="DQ39" s="2004"/>
      <c r="DR39" s="2004"/>
      <c r="DS39" s="2004"/>
      <c r="DT39" s="2004"/>
      <c r="DU39" s="2004"/>
      <c r="DV39" s="2004"/>
      <c r="DW39" s="2004"/>
      <c r="DX39" s="2004"/>
      <c r="DY39" s="2004"/>
      <c r="DZ39" s="2004"/>
      <c r="EA39" s="2004"/>
      <c r="EB39" s="2004"/>
      <c r="EC39" s="2004"/>
      <c r="ED39" s="2004"/>
      <c r="EE39" s="2004"/>
      <c r="EF39" s="2004"/>
      <c r="EG39" s="2004"/>
      <c r="EH39" s="2004"/>
      <c r="EI39" s="2004"/>
      <c r="EJ39" s="2004"/>
      <c r="EK39" s="2004"/>
      <c r="EL39" s="2004"/>
      <c r="EM39" s="2004"/>
      <c r="EN39" s="2004"/>
      <c r="EO39" s="2004"/>
      <c r="EP39" s="2004"/>
      <c r="EQ39" s="2004"/>
      <c r="ER39" s="2004"/>
      <c r="ES39" s="2004"/>
      <c r="ET39" s="2004"/>
      <c r="EU39" s="2004"/>
      <c r="EV39" s="2004"/>
      <c r="EW39" s="2004"/>
      <c r="EX39" s="2004"/>
      <c r="EY39" s="2004"/>
      <c r="EZ39" s="2004"/>
      <c r="FA39" s="2004"/>
      <c r="FB39" s="2004"/>
      <c r="FC39" s="2004"/>
      <c r="FD39" s="2004"/>
      <c r="FE39" s="2004"/>
      <c r="FF39" s="2004"/>
      <c r="FG39" s="2004"/>
      <c r="FH39" s="2004"/>
      <c r="FI39" s="2004"/>
      <c r="FJ39" s="2004"/>
      <c r="FK39" s="2004"/>
      <c r="FL39" s="2004"/>
      <c r="FM39" s="2004"/>
      <c r="FN39" s="2004"/>
      <c r="FO39" s="2004"/>
      <c r="FP39" s="2004"/>
      <c r="FQ39" s="2004"/>
      <c r="FR39" s="2004"/>
      <c r="FS39" s="2004"/>
      <c r="FT39" s="2004"/>
      <c r="FU39" s="2004"/>
      <c r="FV39" s="2004"/>
      <c r="FW39" s="2004"/>
      <c r="FX39" s="2004"/>
      <c r="FY39" s="2004"/>
      <c r="FZ39" s="2004"/>
      <c r="GA39" s="2004"/>
      <c r="GB39" s="2004"/>
      <c r="GC39" s="2004"/>
      <c r="GD39" s="2004"/>
      <c r="GE39" s="2004"/>
      <c r="GF39" s="2004"/>
      <c r="GG39" s="2004"/>
      <c r="GH39" s="2004"/>
      <c r="GI39" s="2004"/>
      <c r="GJ39" s="2004"/>
      <c r="GK39" s="2004"/>
      <c r="GL39" s="2004"/>
      <c r="GM39" s="2004"/>
      <c r="GN39" s="2004"/>
      <c r="GO39" s="2004"/>
      <c r="GP39" s="2004"/>
    </row>
    <row r="40" spans="1:198" s="1437" customFormat="1" ht="18.75" x14ac:dyDescent="0.25">
      <c r="A40" s="1441" t="s">
        <v>1893</v>
      </c>
      <c r="B40" s="1436">
        <v>45988</v>
      </c>
      <c r="E40" s="1439"/>
      <c r="F40" s="1439"/>
      <c r="G40" s="1439"/>
      <c r="H40" s="1439"/>
      <c r="I40" s="1439"/>
      <c r="J40" s="1439"/>
      <c r="K40" s="1439"/>
      <c r="L40" s="1439"/>
      <c r="M40" s="1439"/>
      <c r="N40" s="1439"/>
      <c r="O40" s="1439"/>
      <c r="P40" s="1439"/>
      <c r="Q40" s="1439"/>
      <c r="R40" s="1439"/>
      <c r="S40" s="1439"/>
      <c r="T40" s="1439"/>
      <c r="U40" s="1439"/>
      <c r="V40" s="1439"/>
      <c r="W40" s="1439"/>
      <c r="X40" s="1439"/>
      <c r="Y40" s="1439"/>
      <c r="Z40" s="1439"/>
      <c r="AA40" s="1439"/>
      <c r="AC40" s="1437" t="s">
        <v>1703</v>
      </c>
      <c r="AD40" s="1682" t="s">
        <v>1703</v>
      </c>
      <c r="AE40" s="1437" t="s">
        <v>1703</v>
      </c>
      <c r="AF40" s="1437" t="s">
        <v>1703</v>
      </c>
      <c r="AG40" s="1682"/>
      <c r="AH40" s="1682"/>
      <c r="AP40" s="2004"/>
      <c r="AQ40" s="2004"/>
      <c r="AR40" s="2004"/>
      <c r="AS40" s="2004"/>
      <c r="AT40" s="2004"/>
      <c r="AU40" s="2004"/>
      <c r="AV40" s="2004"/>
      <c r="AW40" s="2004"/>
      <c r="AX40" s="2004"/>
      <c r="AY40" s="2004"/>
      <c r="AZ40" s="2004"/>
      <c r="BA40" s="2004"/>
      <c r="BB40" s="2004"/>
      <c r="BC40" s="2004"/>
      <c r="BD40" s="2004"/>
      <c r="BE40" s="2004"/>
      <c r="BF40" s="2004"/>
      <c r="BG40" s="2004"/>
      <c r="BH40" s="2004"/>
      <c r="BI40" s="2004"/>
      <c r="BJ40" s="2004"/>
      <c r="BK40" s="2004"/>
      <c r="BL40" s="2004"/>
      <c r="BM40" s="2004"/>
      <c r="BN40" s="2004"/>
      <c r="BO40" s="2004"/>
      <c r="BP40" s="2004"/>
      <c r="BQ40" s="2004"/>
      <c r="BR40" s="2004"/>
      <c r="BS40" s="2004"/>
      <c r="BT40" s="2004"/>
      <c r="BU40" s="2004"/>
      <c r="BV40" s="2004"/>
      <c r="BW40" s="2004"/>
      <c r="BX40" s="2004"/>
      <c r="BY40" s="2004"/>
      <c r="BZ40" s="2004"/>
      <c r="CA40" s="2004"/>
      <c r="CB40" s="2004"/>
      <c r="CC40" s="2004"/>
      <c r="CD40" s="2004"/>
      <c r="CE40" s="2004"/>
      <c r="CF40" s="2004"/>
      <c r="CG40" s="2004"/>
      <c r="CH40" s="2004"/>
      <c r="CI40" s="2004"/>
      <c r="CJ40" s="2004"/>
      <c r="CK40" s="2004"/>
      <c r="CL40" s="2004"/>
      <c r="CM40" s="2004"/>
      <c r="CN40" s="2004"/>
      <c r="CO40" s="2004"/>
      <c r="CP40" s="2004"/>
      <c r="CQ40" s="2004"/>
      <c r="CR40" s="2004"/>
      <c r="CS40" s="2004"/>
      <c r="CT40" s="2004"/>
      <c r="CU40" s="2004"/>
      <c r="CV40" s="2004"/>
      <c r="CW40" s="2004"/>
      <c r="CX40" s="2004"/>
      <c r="CY40" s="2004"/>
      <c r="CZ40" s="2004"/>
      <c r="DA40" s="2004"/>
      <c r="DB40" s="2004"/>
      <c r="DC40" s="2004"/>
      <c r="DD40" s="2004"/>
      <c r="DE40" s="2004"/>
      <c r="DF40" s="2004"/>
      <c r="DG40" s="2004"/>
      <c r="DH40" s="2004"/>
      <c r="DI40" s="2004"/>
      <c r="DJ40" s="2004"/>
      <c r="DK40" s="2004"/>
      <c r="DL40" s="2004"/>
      <c r="DM40" s="2004"/>
      <c r="DN40" s="2004"/>
      <c r="DO40" s="2004"/>
      <c r="DP40" s="2004"/>
      <c r="DQ40" s="2004"/>
      <c r="DR40" s="2004"/>
      <c r="DS40" s="2004"/>
      <c r="DT40" s="2004"/>
      <c r="DU40" s="2004"/>
      <c r="DV40" s="2004"/>
      <c r="DW40" s="2004"/>
      <c r="DX40" s="2004"/>
      <c r="DY40" s="2004"/>
      <c r="DZ40" s="2004"/>
      <c r="EA40" s="2004"/>
      <c r="EB40" s="2004"/>
      <c r="EC40" s="2004"/>
      <c r="ED40" s="2004"/>
      <c r="EE40" s="2004"/>
      <c r="EF40" s="2004"/>
      <c r="EG40" s="2004"/>
      <c r="EH40" s="2004"/>
      <c r="EI40" s="2004"/>
      <c r="EJ40" s="2004"/>
      <c r="EK40" s="2004"/>
      <c r="EL40" s="2004"/>
      <c r="EM40" s="2004"/>
      <c r="EN40" s="2004"/>
      <c r="EO40" s="2004"/>
      <c r="EP40" s="2004"/>
      <c r="EQ40" s="2004"/>
      <c r="ER40" s="2004"/>
      <c r="ES40" s="2004"/>
      <c r="ET40" s="2004"/>
      <c r="EU40" s="2004"/>
      <c r="EV40" s="2004"/>
      <c r="EW40" s="2004"/>
      <c r="EX40" s="2004"/>
      <c r="EY40" s="2004"/>
      <c r="EZ40" s="2004"/>
      <c r="FA40" s="2004"/>
      <c r="FB40" s="2004"/>
      <c r="FC40" s="2004"/>
      <c r="FD40" s="2004"/>
      <c r="FE40" s="2004"/>
      <c r="FF40" s="2004"/>
      <c r="FG40" s="2004"/>
      <c r="FH40" s="2004"/>
      <c r="FI40" s="2004"/>
      <c r="FJ40" s="2004"/>
      <c r="FK40" s="2004"/>
      <c r="FL40" s="2004"/>
      <c r="FM40" s="2004"/>
      <c r="FN40" s="2004"/>
      <c r="FO40" s="2004"/>
      <c r="FP40" s="2004"/>
      <c r="FQ40" s="2004"/>
      <c r="FR40" s="2004"/>
      <c r="FS40" s="2004"/>
      <c r="FT40" s="2004"/>
      <c r="FU40" s="2004"/>
      <c r="FV40" s="2004"/>
      <c r="FW40" s="2004"/>
      <c r="FX40" s="2004"/>
      <c r="FY40" s="2004"/>
      <c r="FZ40" s="2004"/>
      <c r="GA40" s="2004"/>
      <c r="GB40" s="2004"/>
      <c r="GC40" s="2004"/>
      <c r="GD40" s="2004"/>
      <c r="GE40" s="2004"/>
      <c r="GF40" s="2004"/>
      <c r="GG40" s="2004"/>
      <c r="GH40" s="2004"/>
      <c r="GI40" s="2004"/>
      <c r="GJ40" s="2004"/>
      <c r="GK40" s="2004"/>
      <c r="GL40" s="2004"/>
      <c r="GM40" s="2004"/>
      <c r="GN40" s="2004"/>
      <c r="GO40" s="2004"/>
      <c r="GP40" s="2004"/>
    </row>
    <row r="41" spans="1:198" s="1437" customFormat="1" ht="18.75" x14ac:dyDescent="0.25">
      <c r="A41" s="1441" t="s">
        <v>186</v>
      </c>
      <c r="B41" s="1436">
        <v>46007</v>
      </c>
      <c r="E41" s="1439"/>
      <c r="F41" s="1439"/>
      <c r="G41" s="1439"/>
      <c r="H41" s="1439"/>
      <c r="I41" s="1439"/>
      <c r="J41" s="1439"/>
      <c r="K41" s="1439"/>
      <c r="L41" s="1439"/>
      <c r="M41" s="1439"/>
      <c r="N41" s="1439"/>
      <c r="O41" s="1439"/>
      <c r="P41" s="1439"/>
      <c r="Q41" s="1439"/>
      <c r="R41" s="1439"/>
      <c r="S41" s="1439"/>
      <c r="T41" s="1439"/>
      <c r="U41" s="1439"/>
      <c r="V41" s="1439"/>
      <c r="W41" s="1439"/>
      <c r="X41" s="1439"/>
      <c r="Y41" s="1439"/>
      <c r="Z41" s="1439"/>
      <c r="AA41" s="1439"/>
      <c r="AD41" s="1682"/>
      <c r="AE41" s="1437" t="s">
        <v>1703</v>
      </c>
      <c r="AF41" s="1437" t="s">
        <v>1703</v>
      </c>
      <c r="AG41" s="1682" t="s">
        <v>2199</v>
      </c>
      <c r="AH41" s="1682"/>
      <c r="AP41" s="2004"/>
      <c r="AQ41" s="2004"/>
      <c r="AR41" s="2004"/>
      <c r="AS41" s="2004"/>
      <c r="AT41" s="2004"/>
      <c r="AU41" s="2004"/>
      <c r="AV41" s="2004"/>
      <c r="AW41" s="2004"/>
      <c r="AX41" s="2004"/>
      <c r="AY41" s="2004"/>
      <c r="AZ41" s="2004"/>
      <c r="BA41" s="2004"/>
      <c r="BB41" s="2004"/>
      <c r="BC41" s="2004"/>
      <c r="BD41" s="2004"/>
      <c r="BE41" s="2004"/>
      <c r="BF41" s="2004"/>
      <c r="BG41" s="2004"/>
      <c r="BH41" s="2004"/>
      <c r="BI41" s="2004"/>
      <c r="BJ41" s="2004"/>
      <c r="BK41" s="2004"/>
      <c r="BL41" s="2004"/>
      <c r="BM41" s="2004"/>
      <c r="BN41" s="2004"/>
      <c r="BO41" s="2004"/>
      <c r="BP41" s="2004"/>
      <c r="BQ41" s="2004"/>
      <c r="BR41" s="2004"/>
      <c r="BS41" s="2004"/>
      <c r="BT41" s="2004"/>
      <c r="BU41" s="2004"/>
      <c r="BV41" s="2004"/>
      <c r="BW41" s="2004"/>
      <c r="BX41" s="2004"/>
      <c r="BY41" s="2004"/>
      <c r="BZ41" s="2004"/>
      <c r="CA41" s="2004"/>
      <c r="CB41" s="2004"/>
      <c r="CC41" s="2004"/>
      <c r="CD41" s="2004"/>
      <c r="CE41" s="2004"/>
      <c r="CF41" s="2004"/>
      <c r="CG41" s="2004"/>
      <c r="CH41" s="2004"/>
      <c r="CI41" s="2004"/>
      <c r="CJ41" s="2004"/>
      <c r="CK41" s="2004"/>
      <c r="CL41" s="2004"/>
      <c r="CM41" s="2004"/>
      <c r="CN41" s="2004"/>
      <c r="CO41" s="2004"/>
      <c r="CP41" s="2004"/>
      <c r="CQ41" s="2004"/>
      <c r="CR41" s="2004"/>
      <c r="CS41" s="2004"/>
      <c r="CT41" s="2004"/>
      <c r="CU41" s="2004"/>
      <c r="CV41" s="2004"/>
      <c r="CW41" s="2004"/>
      <c r="CX41" s="2004"/>
      <c r="CY41" s="2004"/>
      <c r="CZ41" s="2004"/>
      <c r="DA41" s="2004"/>
      <c r="DB41" s="2004"/>
      <c r="DC41" s="2004"/>
      <c r="DD41" s="2004"/>
      <c r="DE41" s="2004"/>
      <c r="DF41" s="2004"/>
      <c r="DG41" s="2004"/>
      <c r="DH41" s="2004"/>
      <c r="DI41" s="2004"/>
      <c r="DJ41" s="2004"/>
      <c r="DK41" s="2004"/>
      <c r="DL41" s="2004"/>
      <c r="DM41" s="2004"/>
      <c r="DN41" s="2004"/>
      <c r="DO41" s="2004"/>
      <c r="DP41" s="2004"/>
      <c r="DQ41" s="2004"/>
      <c r="DR41" s="2004"/>
      <c r="DS41" s="2004"/>
      <c r="DT41" s="2004"/>
      <c r="DU41" s="2004"/>
      <c r="DV41" s="2004"/>
      <c r="DW41" s="2004"/>
      <c r="DX41" s="2004"/>
      <c r="DY41" s="2004"/>
      <c r="DZ41" s="2004"/>
      <c r="EA41" s="2004"/>
      <c r="EB41" s="2004"/>
      <c r="EC41" s="2004"/>
      <c r="ED41" s="2004"/>
      <c r="EE41" s="2004"/>
      <c r="EF41" s="2004"/>
      <c r="EG41" s="2004"/>
      <c r="EH41" s="2004"/>
      <c r="EI41" s="2004"/>
      <c r="EJ41" s="2004"/>
      <c r="EK41" s="2004"/>
      <c r="EL41" s="2004"/>
      <c r="EM41" s="2004"/>
      <c r="EN41" s="2004"/>
      <c r="EO41" s="2004"/>
      <c r="EP41" s="2004"/>
      <c r="EQ41" s="2004"/>
      <c r="ER41" s="2004"/>
      <c r="ES41" s="2004"/>
      <c r="ET41" s="2004"/>
      <c r="EU41" s="2004"/>
      <c r="EV41" s="2004"/>
      <c r="EW41" s="2004"/>
      <c r="EX41" s="2004"/>
      <c r="EY41" s="2004"/>
      <c r="EZ41" s="2004"/>
      <c r="FA41" s="2004"/>
      <c r="FB41" s="2004"/>
      <c r="FC41" s="2004"/>
      <c r="FD41" s="2004"/>
      <c r="FE41" s="2004"/>
      <c r="FF41" s="2004"/>
      <c r="FG41" s="2004"/>
      <c r="FH41" s="2004"/>
      <c r="FI41" s="2004"/>
      <c r="FJ41" s="2004"/>
      <c r="FK41" s="2004"/>
      <c r="FL41" s="2004"/>
      <c r="FM41" s="2004"/>
      <c r="FN41" s="2004"/>
      <c r="FO41" s="2004"/>
      <c r="FP41" s="2004"/>
      <c r="FQ41" s="2004"/>
      <c r="FR41" s="2004"/>
      <c r="FS41" s="2004"/>
      <c r="FT41" s="2004"/>
      <c r="FU41" s="2004"/>
      <c r="FV41" s="2004"/>
      <c r="FW41" s="2004"/>
      <c r="FX41" s="2004"/>
      <c r="FY41" s="2004"/>
      <c r="FZ41" s="2004"/>
      <c r="GA41" s="2004"/>
      <c r="GB41" s="2004"/>
      <c r="GC41" s="2004"/>
      <c r="GD41" s="2004"/>
      <c r="GE41" s="2004"/>
      <c r="GF41" s="2004"/>
      <c r="GG41" s="2004"/>
      <c r="GH41" s="2004"/>
      <c r="GI41" s="2004"/>
      <c r="GJ41" s="2004"/>
      <c r="GK41" s="2004"/>
      <c r="GL41" s="2004"/>
      <c r="GM41" s="2004"/>
      <c r="GN41" s="2004"/>
      <c r="GO41" s="2004"/>
      <c r="GP41" s="2004"/>
    </row>
    <row r="42" spans="1:198" s="1437" customFormat="1" ht="18.75" x14ac:dyDescent="0.25">
      <c r="A42" s="1441" t="s">
        <v>1967</v>
      </c>
      <c r="B42" s="1436">
        <v>46007</v>
      </c>
      <c r="E42" s="1439"/>
      <c r="F42" s="1439"/>
      <c r="G42" s="1439"/>
      <c r="H42" s="1439"/>
      <c r="I42" s="1439"/>
      <c r="J42" s="1439"/>
      <c r="K42" s="1439"/>
      <c r="L42" s="1439"/>
      <c r="M42" s="1439"/>
      <c r="N42" s="1439"/>
      <c r="O42" s="1439"/>
      <c r="P42" s="1439"/>
      <c r="Q42" s="1439"/>
      <c r="R42" s="1439"/>
      <c r="S42" s="1439"/>
      <c r="T42" s="1439"/>
      <c r="U42" s="1439"/>
      <c r="V42" s="1439"/>
      <c r="W42" s="1439"/>
      <c r="X42" s="1439"/>
      <c r="Y42" s="1439"/>
      <c r="Z42" s="1439"/>
      <c r="AA42" s="1439"/>
      <c r="AD42" s="1682"/>
      <c r="AE42" s="1437" t="s">
        <v>1703</v>
      </c>
      <c r="AF42" s="1437" t="s">
        <v>1703</v>
      </c>
      <c r="AG42" s="1682" t="s">
        <v>2199</v>
      </c>
      <c r="AH42" s="1682"/>
      <c r="AP42" s="2004"/>
      <c r="AQ42" s="2004"/>
      <c r="AR42" s="2004"/>
      <c r="AS42" s="2004"/>
      <c r="AT42" s="2004"/>
      <c r="AU42" s="2004"/>
      <c r="AV42" s="2004"/>
      <c r="AW42" s="2004"/>
      <c r="AX42" s="2004"/>
      <c r="AY42" s="2004"/>
      <c r="AZ42" s="2004"/>
      <c r="BA42" s="2004"/>
      <c r="BB42" s="2004"/>
      <c r="BC42" s="2004"/>
      <c r="BD42" s="2004"/>
      <c r="BE42" s="2004"/>
      <c r="BF42" s="2004"/>
      <c r="BG42" s="2004"/>
      <c r="BH42" s="2004"/>
      <c r="BI42" s="2004"/>
      <c r="BJ42" s="2004"/>
      <c r="BK42" s="2004"/>
      <c r="BL42" s="2004"/>
      <c r="BM42" s="2004"/>
      <c r="BN42" s="2004"/>
      <c r="BO42" s="2004"/>
      <c r="BP42" s="2004"/>
      <c r="BQ42" s="2004"/>
      <c r="BR42" s="2004"/>
      <c r="BS42" s="2004"/>
      <c r="BT42" s="2004"/>
      <c r="BU42" s="2004"/>
      <c r="BV42" s="2004"/>
      <c r="BW42" s="2004"/>
      <c r="BX42" s="2004"/>
      <c r="BY42" s="2004"/>
      <c r="BZ42" s="2004"/>
      <c r="CA42" s="2004"/>
      <c r="CB42" s="2004"/>
      <c r="CC42" s="2004"/>
      <c r="CD42" s="2004"/>
      <c r="CE42" s="2004"/>
      <c r="CF42" s="2004"/>
      <c r="CG42" s="2004"/>
      <c r="CH42" s="2004"/>
      <c r="CI42" s="2004"/>
      <c r="CJ42" s="2004"/>
      <c r="CK42" s="2004"/>
      <c r="CL42" s="2004"/>
      <c r="CM42" s="2004"/>
      <c r="CN42" s="2004"/>
      <c r="CO42" s="2004"/>
      <c r="CP42" s="2004"/>
      <c r="CQ42" s="2004"/>
      <c r="CR42" s="2004"/>
      <c r="CS42" s="2004"/>
      <c r="CT42" s="2004"/>
      <c r="CU42" s="2004"/>
      <c r="CV42" s="2004"/>
      <c r="CW42" s="2004"/>
      <c r="CX42" s="2004"/>
      <c r="CY42" s="2004"/>
      <c r="CZ42" s="2004"/>
      <c r="DA42" s="2004"/>
      <c r="DB42" s="2004"/>
      <c r="DC42" s="2004"/>
      <c r="DD42" s="2004"/>
      <c r="DE42" s="2004"/>
      <c r="DF42" s="2004"/>
      <c r="DG42" s="2004"/>
      <c r="DH42" s="2004"/>
      <c r="DI42" s="2004"/>
      <c r="DJ42" s="2004"/>
      <c r="DK42" s="2004"/>
      <c r="DL42" s="2004"/>
      <c r="DM42" s="2004"/>
      <c r="DN42" s="2004"/>
      <c r="DO42" s="2004"/>
      <c r="DP42" s="2004"/>
      <c r="DQ42" s="2004"/>
      <c r="DR42" s="2004"/>
      <c r="DS42" s="2004"/>
      <c r="DT42" s="2004"/>
      <c r="DU42" s="2004"/>
      <c r="DV42" s="2004"/>
      <c r="DW42" s="2004"/>
      <c r="DX42" s="2004"/>
      <c r="DY42" s="2004"/>
      <c r="DZ42" s="2004"/>
      <c r="EA42" s="2004"/>
      <c r="EB42" s="2004"/>
      <c r="EC42" s="2004"/>
      <c r="ED42" s="2004"/>
      <c r="EE42" s="2004"/>
      <c r="EF42" s="2004"/>
      <c r="EG42" s="2004"/>
      <c r="EH42" s="2004"/>
      <c r="EI42" s="2004"/>
      <c r="EJ42" s="2004"/>
      <c r="EK42" s="2004"/>
      <c r="EL42" s="2004"/>
      <c r="EM42" s="2004"/>
      <c r="EN42" s="2004"/>
      <c r="EO42" s="2004"/>
      <c r="EP42" s="2004"/>
      <c r="EQ42" s="2004"/>
      <c r="ER42" s="2004"/>
      <c r="ES42" s="2004"/>
      <c r="ET42" s="2004"/>
      <c r="EU42" s="2004"/>
      <c r="EV42" s="2004"/>
      <c r="EW42" s="2004"/>
      <c r="EX42" s="2004"/>
      <c r="EY42" s="2004"/>
      <c r="EZ42" s="2004"/>
      <c r="FA42" s="2004"/>
      <c r="FB42" s="2004"/>
      <c r="FC42" s="2004"/>
      <c r="FD42" s="2004"/>
      <c r="FE42" s="2004"/>
      <c r="FF42" s="2004"/>
      <c r="FG42" s="2004"/>
      <c r="FH42" s="2004"/>
      <c r="FI42" s="2004"/>
      <c r="FJ42" s="2004"/>
      <c r="FK42" s="2004"/>
      <c r="FL42" s="2004"/>
      <c r="FM42" s="2004"/>
      <c r="FN42" s="2004"/>
      <c r="FO42" s="2004"/>
      <c r="FP42" s="2004"/>
      <c r="FQ42" s="2004"/>
      <c r="FR42" s="2004"/>
      <c r="FS42" s="2004"/>
      <c r="FT42" s="2004"/>
      <c r="FU42" s="2004"/>
      <c r="FV42" s="2004"/>
      <c r="FW42" s="2004"/>
      <c r="FX42" s="2004"/>
      <c r="FY42" s="2004"/>
      <c r="FZ42" s="2004"/>
      <c r="GA42" s="2004"/>
      <c r="GB42" s="2004"/>
      <c r="GC42" s="2004"/>
      <c r="GD42" s="2004"/>
      <c r="GE42" s="2004"/>
      <c r="GF42" s="2004"/>
      <c r="GG42" s="2004"/>
      <c r="GH42" s="2004"/>
      <c r="GI42" s="2004"/>
      <c r="GJ42" s="2004"/>
      <c r="GK42" s="2004"/>
      <c r="GL42" s="2004"/>
      <c r="GM42" s="2004"/>
      <c r="GN42" s="2004"/>
      <c r="GO42" s="2004"/>
      <c r="GP42" s="2004"/>
    </row>
    <row r="43" spans="1:198" s="1437" customFormat="1" ht="18.75" x14ac:dyDescent="0.25">
      <c r="A43" s="1441" t="s">
        <v>288</v>
      </c>
      <c r="B43" s="1436">
        <v>46034</v>
      </c>
      <c r="E43" s="1439"/>
      <c r="F43" s="1439"/>
      <c r="G43" s="1439"/>
      <c r="H43" s="1439"/>
      <c r="I43" s="1439"/>
      <c r="J43" s="1439"/>
      <c r="K43" s="1439"/>
      <c r="L43" s="1439"/>
      <c r="M43" s="1439"/>
      <c r="N43" s="1439"/>
      <c r="O43" s="1439"/>
      <c r="P43" s="1439"/>
      <c r="Q43" s="1439"/>
      <c r="R43" s="1439"/>
      <c r="S43" s="1439"/>
      <c r="T43" s="1439"/>
      <c r="U43" s="1439"/>
      <c r="V43" s="1439"/>
      <c r="W43" s="1439"/>
      <c r="X43" s="1439"/>
      <c r="Y43" s="1439"/>
      <c r="Z43" s="1439"/>
      <c r="AA43" s="1439"/>
      <c r="AB43" s="1478"/>
      <c r="AC43" s="1478"/>
      <c r="AD43" s="2506"/>
      <c r="AE43" s="1478"/>
      <c r="AG43" s="1682"/>
      <c r="AH43" s="1682"/>
      <c r="AP43" s="2004"/>
      <c r="AQ43" s="2004"/>
      <c r="AR43" s="2004"/>
      <c r="AS43" s="2004"/>
      <c r="AT43" s="2004"/>
      <c r="AU43" s="2004"/>
      <c r="AV43" s="2004"/>
      <c r="AW43" s="2004"/>
      <c r="AX43" s="2004"/>
      <c r="AY43" s="2004"/>
      <c r="AZ43" s="2004"/>
      <c r="BA43" s="2004"/>
      <c r="BB43" s="2004"/>
      <c r="BC43" s="2004"/>
      <c r="BD43" s="2004"/>
      <c r="BE43" s="2004"/>
      <c r="BF43" s="2004"/>
      <c r="BG43" s="2004"/>
      <c r="BH43" s="2004"/>
      <c r="BI43" s="2004"/>
      <c r="BJ43" s="2004"/>
      <c r="BK43" s="2004"/>
      <c r="BL43" s="2004"/>
      <c r="BM43" s="2004"/>
      <c r="BN43" s="2004"/>
      <c r="BO43" s="2004"/>
      <c r="BP43" s="2004"/>
      <c r="BQ43" s="2004"/>
      <c r="BR43" s="2004"/>
      <c r="BS43" s="2004"/>
      <c r="BT43" s="2004"/>
      <c r="BU43" s="2004"/>
      <c r="BV43" s="2004"/>
      <c r="BW43" s="2004"/>
      <c r="BX43" s="2004"/>
      <c r="BY43" s="2004"/>
      <c r="BZ43" s="2004"/>
      <c r="CA43" s="2004"/>
      <c r="CB43" s="2004"/>
      <c r="CC43" s="2004"/>
      <c r="CD43" s="2004"/>
      <c r="CE43" s="2004"/>
      <c r="CF43" s="2004"/>
      <c r="CG43" s="2004"/>
      <c r="CH43" s="2004"/>
      <c r="CI43" s="2004"/>
      <c r="CJ43" s="2004"/>
      <c r="CK43" s="2004"/>
      <c r="CL43" s="2004"/>
      <c r="CM43" s="2004"/>
      <c r="CN43" s="2004"/>
      <c r="CO43" s="2004"/>
      <c r="CP43" s="2004"/>
      <c r="CQ43" s="2004"/>
      <c r="CR43" s="2004"/>
      <c r="CS43" s="2004"/>
      <c r="CT43" s="2004"/>
      <c r="CU43" s="2004"/>
      <c r="CV43" s="2004"/>
      <c r="CW43" s="2004"/>
      <c r="CX43" s="2004"/>
      <c r="CY43" s="2004"/>
      <c r="CZ43" s="2004"/>
      <c r="DA43" s="2004"/>
      <c r="DB43" s="2004"/>
      <c r="DC43" s="2004"/>
      <c r="DD43" s="2004"/>
      <c r="DE43" s="2004"/>
      <c r="DF43" s="2004"/>
      <c r="DG43" s="2004"/>
      <c r="DH43" s="2004"/>
      <c r="DI43" s="2004"/>
      <c r="DJ43" s="2004"/>
      <c r="DK43" s="2004"/>
      <c r="DL43" s="2004"/>
      <c r="DM43" s="2004"/>
      <c r="DN43" s="2004"/>
      <c r="DO43" s="2004"/>
      <c r="DP43" s="2004"/>
      <c r="DQ43" s="2004"/>
      <c r="DR43" s="2004"/>
      <c r="DS43" s="2004"/>
      <c r="DT43" s="2004"/>
      <c r="DU43" s="2004"/>
      <c r="DV43" s="2004"/>
      <c r="DW43" s="2004"/>
      <c r="DX43" s="2004"/>
      <c r="DY43" s="2004"/>
      <c r="DZ43" s="2004"/>
      <c r="EA43" s="2004"/>
      <c r="EB43" s="2004"/>
      <c r="EC43" s="2004"/>
      <c r="ED43" s="2004"/>
      <c r="EE43" s="2004"/>
      <c r="EF43" s="2004"/>
      <c r="EG43" s="2004"/>
      <c r="EH43" s="2004"/>
      <c r="EI43" s="2004"/>
      <c r="EJ43" s="2004"/>
      <c r="EK43" s="2004"/>
      <c r="EL43" s="2004"/>
      <c r="EM43" s="2004"/>
      <c r="EN43" s="2004"/>
      <c r="EO43" s="2004"/>
      <c r="EP43" s="2004"/>
      <c r="EQ43" s="2004"/>
      <c r="ER43" s="2004"/>
      <c r="ES43" s="2004"/>
      <c r="ET43" s="2004"/>
      <c r="EU43" s="2004"/>
      <c r="EV43" s="2004"/>
      <c r="EW43" s="2004"/>
      <c r="EX43" s="2004"/>
      <c r="EY43" s="2004"/>
      <c r="EZ43" s="2004"/>
      <c r="FA43" s="2004"/>
      <c r="FB43" s="2004"/>
      <c r="FC43" s="2004"/>
      <c r="FD43" s="2004"/>
      <c r="FE43" s="2004"/>
      <c r="FF43" s="2004"/>
      <c r="FG43" s="2004"/>
      <c r="FH43" s="2004"/>
      <c r="FI43" s="2004"/>
      <c r="FJ43" s="2004"/>
      <c r="FK43" s="2004"/>
      <c r="FL43" s="2004"/>
      <c r="FM43" s="2004"/>
      <c r="FN43" s="2004"/>
      <c r="FO43" s="2004"/>
      <c r="FP43" s="2004"/>
      <c r="FQ43" s="2004"/>
      <c r="FR43" s="2004"/>
      <c r="FS43" s="2004"/>
      <c r="FT43" s="2004"/>
      <c r="FU43" s="2004"/>
      <c r="FV43" s="2004"/>
      <c r="FW43" s="2004"/>
      <c r="FX43" s="2004"/>
      <c r="FY43" s="2004"/>
      <c r="FZ43" s="2004"/>
      <c r="GA43" s="2004"/>
      <c r="GB43" s="2004"/>
      <c r="GC43" s="2004"/>
      <c r="GD43" s="2004"/>
      <c r="GE43" s="2004"/>
      <c r="GF43" s="2004"/>
      <c r="GG43" s="2004"/>
      <c r="GH43" s="2004"/>
      <c r="GI43" s="2004"/>
      <c r="GJ43" s="2004"/>
      <c r="GK43" s="2004"/>
      <c r="GL43" s="2004"/>
      <c r="GM43" s="2004"/>
      <c r="GN43" s="2004"/>
      <c r="GO43" s="2004"/>
      <c r="GP43" s="2004"/>
    </row>
    <row r="44" spans="1:198" s="1437" customFormat="1" ht="18.75" x14ac:dyDescent="0.25">
      <c r="A44" s="1441"/>
      <c r="B44" s="1436"/>
      <c r="E44" s="1439"/>
      <c r="F44" s="1439"/>
      <c r="G44" s="1439"/>
      <c r="H44" s="1439"/>
      <c r="I44" s="1439"/>
      <c r="J44" s="1439"/>
      <c r="K44" s="1439"/>
      <c r="L44" s="1439"/>
      <c r="M44" s="1439"/>
      <c r="N44" s="1439"/>
      <c r="O44" s="1439"/>
      <c r="P44" s="1439"/>
      <c r="Q44" s="1439"/>
      <c r="R44" s="1439"/>
      <c r="S44" s="1439"/>
      <c r="T44" s="1439"/>
      <c r="U44" s="1439"/>
      <c r="V44" s="1439"/>
      <c r="W44" s="1439"/>
      <c r="X44" s="1439"/>
      <c r="Y44" s="1439"/>
      <c r="Z44" s="1439"/>
      <c r="AA44" s="1439"/>
      <c r="AD44" s="1682"/>
      <c r="AG44" s="1682"/>
      <c r="AH44" s="1682"/>
      <c r="AP44" s="2004"/>
      <c r="AQ44" s="2004"/>
      <c r="AR44" s="2004"/>
      <c r="AS44" s="2004"/>
      <c r="AT44" s="2004"/>
      <c r="AU44" s="2004"/>
      <c r="AV44" s="2004"/>
      <c r="AW44" s="2004"/>
      <c r="AX44" s="2004"/>
      <c r="AY44" s="2004"/>
      <c r="AZ44" s="2004"/>
      <c r="BA44" s="2004"/>
      <c r="BB44" s="2004"/>
      <c r="BC44" s="2004"/>
      <c r="BD44" s="2004"/>
      <c r="BE44" s="2004"/>
      <c r="BF44" s="2004"/>
      <c r="BG44" s="2004"/>
      <c r="BH44" s="2004"/>
      <c r="BI44" s="2004"/>
      <c r="BJ44" s="2004"/>
      <c r="BK44" s="2004"/>
      <c r="BL44" s="2004"/>
      <c r="BM44" s="2004"/>
      <c r="BN44" s="2004"/>
      <c r="BO44" s="2004"/>
      <c r="BP44" s="2004"/>
      <c r="BQ44" s="2004"/>
      <c r="BR44" s="2004"/>
      <c r="BS44" s="2004"/>
      <c r="BT44" s="2004"/>
      <c r="BU44" s="2004"/>
      <c r="BV44" s="2004"/>
      <c r="BW44" s="2004"/>
      <c r="BX44" s="2004"/>
      <c r="BY44" s="2004"/>
      <c r="BZ44" s="2004"/>
      <c r="CA44" s="2004"/>
      <c r="CB44" s="2004"/>
      <c r="CC44" s="2004"/>
      <c r="CD44" s="2004"/>
      <c r="CE44" s="2004"/>
      <c r="CF44" s="2004"/>
      <c r="CG44" s="2004"/>
      <c r="CH44" s="2004"/>
      <c r="CI44" s="2004"/>
      <c r="CJ44" s="2004"/>
      <c r="CK44" s="2004"/>
      <c r="CL44" s="2004"/>
      <c r="CM44" s="2004"/>
      <c r="CN44" s="2004"/>
      <c r="CO44" s="2004"/>
      <c r="CP44" s="2004"/>
      <c r="CQ44" s="2004"/>
      <c r="CR44" s="2004"/>
      <c r="CS44" s="2004"/>
      <c r="CT44" s="2004"/>
      <c r="CU44" s="2004"/>
      <c r="CV44" s="2004"/>
      <c r="CW44" s="2004"/>
      <c r="CX44" s="2004"/>
      <c r="CY44" s="2004"/>
      <c r="CZ44" s="2004"/>
      <c r="DA44" s="2004"/>
      <c r="DB44" s="2004"/>
      <c r="DC44" s="2004"/>
      <c r="DD44" s="2004"/>
      <c r="DE44" s="2004"/>
      <c r="DF44" s="2004"/>
      <c r="DG44" s="2004"/>
      <c r="DH44" s="2004"/>
      <c r="DI44" s="2004"/>
      <c r="DJ44" s="2004"/>
      <c r="DK44" s="2004"/>
      <c r="DL44" s="2004"/>
      <c r="DM44" s="2004"/>
      <c r="DN44" s="2004"/>
      <c r="DO44" s="2004"/>
      <c r="DP44" s="2004"/>
      <c r="DQ44" s="2004"/>
      <c r="DR44" s="2004"/>
      <c r="DS44" s="2004"/>
      <c r="DT44" s="2004"/>
      <c r="DU44" s="2004"/>
      <c r="DV44" s="2004"/>
      <c r="DW44" s="2004"/>
      <c r="DX44" s="2004"/>
      <c r="DY44" s="2004"/>
      <c r="DZ44" s="2004"/>
      <c r="EA44" s="2004"/>
      <c r="EB44" s="2004"/>
      <c r="EC44" s="2004"/>
      <c r="ED44" s="2004"/>
      <c r="EE44" s="2004"/>
      <c r="EF44" s="2004"/>
      <c r="EG44" s="2004"/>
      <c r="EH44" s="2004"/>
      <c r="EI44" s="2004"/>
      <c r="EJ44" s="2004"/>
      <c r="EK44" s="2004"/>
      <c r="EL44" s="2004"/>
      <c r="EM44" s="2004"/>
      <c r="EN44" s="2004"/>
      <c r="EO44" s="2004"/>
      <c r="EP44" s="2004"/>
      <c r="EQ44" s="2004"/>
      <c r="ER44" s="2004"/>
      <c r="ES44" s="2004"/>
      <c r="ET44" s="2004"/>
      <c r="EU44" s="2004"/>
      <c r="EV44" s="2004"/>
      <c r="EW44" s="2004"/>
      <c r="EX44" s="2004"/>
      <c r="EY44" s="2004"/>
      <c r="EZ44" s="2004"/>
      <c r="FA44" s="2004"/>
      <c r="FB44" s="2004"/>
      <c r="FC44" s="2004"/>
      <c r="FD44" s="2004"/>
      <c r="FE44" s="2004"/>
      <c r="FF44" s="2004"/>
      <c r="FG44" s="2004"/>
      <c r="FH44" s="2004"/>
      <c r="FI44" s="2004"/>
      <c r="FJ44" s="2004"/>
      <c r="FK44" s="2004"/>
      <c r="FL44" s="2004"/>
      <c r="FM44" s="2004"/>
      <c r="FN44" s="2004"/>
      <c r="FO44" s="2004"/>
      <c r="FP44" s="2004"/>
      <c r="FQ44" s="2004"/>
      <c r="FR44" s="2004"/>
      <c r="FS44" s="2004"/>
      <c r="FT44" s="2004"/>
      <c r="FU44" s="2004"/>
      <c r="FV44" s="2004"/>
      <c r="FW44" s="2004"/>
      <c r="FX44" s="2004"/>
      <c r="FY44" s="2004"/>
      <c r="FZ44" s="2004"/>
      <c r="GA44" s="2004"/>
      <c r="GB44" s="2004"/>
      <c r="GC44" s="2004"/>
      <c r="GD44" s="2004"/>
      <c r="GE44" s="2004"/>
      <c r="GF44" s="2004"/>
      <c r="GG44" s="2004"/>
      <c r="GH44" s="2004"/>
      <c r="GI44" s="2004"/>
      <c r="GJ44" s="2004"/>
      <c r="GK44" s="2004"/>
      <c r="GL44" s="2004"/>
      <c r="GM44" s="2004"/>
      <c r="GN44" s="2004"/>
      <c r="GO44" s="2004"/>
      <c r="GP44" s="2004"/>
    </row>
    <row r="45" spans="1:198" s="1" customFormat="1" x14ac:dyDescent="0.25">
      <c r="A45" s="413"/>
      <c r="AD45" s="1693"/>
      <c r="AG45" s="1693"/>
      <c r="AH45" s="1693"/>
      <c r="AI45" s="96"/>
      <c r="AJ45" s="96"/>
      <c r="AK45" s="96"/>
      <c r="AL45" s="96"/>
      <c r="AM45" s="96"/>
      <c r="AN45" s="96"/>
      <c r="AO45" s="96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149"/>
      <c r="CX45" s="149"/>
      <c r="CY45" s="149"/>
      <c r="CZ45" s="149"/>
      <c r="DA45" s="1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149"/>
      <c r="DN45" s="149"/>
      <c r="DO45" s="149"/>
      <c r="DP45" s="149"/>
      <c r="DQ45" s="149"/>
      <c r="DR45" s="149"/>
      <c r="DS45" s="149"/>
      <c r="DT45" s="149"/>
      <c r="DU45" s="149"/>
      <c r="DV45" s="149"/>
      <c r="DW45" s="149"/>
      <c r="DX45" s="149"/>
      <c r="DY45" s="149"/>
      <c r="DZ45" s="149"/>
      <c r="EA45" s="149"/>
      <c r="EB45" s="149"/>
      <c r="EC45" s="149"/>
      <c r="ED45" s="149"/>
      <c r="EE45" s="149"/>
      <c r="EF45" s="149"/>
      <c r="EG45" s="149"/>
      <c r="EH45" s="149"/>
      <c r="EI45" s="149"/>
      <c r="EJ45" s="149"/>
      <c r="EK45" s="149"/>
      <c r="EL45" s="149"/>
      <c r="EM45" s="149"/>
      <c r="EN45" s="149"/>
      <c r="EO45" s="149"/>
      <c r="EP45" s="149"/>
      <c r="EQ45" s="149"/>
      <c r="ER45" s="149"/>
      <c r="ES45" s="149"/>
      <c r="ET45" s="149"/>
      <c r="EU45" s="149"/>
      <c r="EV45" s="149"/>
      <c r="EW45" s="149"/>
      <c r="EX45" s="149"/>
      <c r="EY45" s="149"/>
      <c r="EZ45" s="149"/>
      <c r="FA45" s="149"/>
      <c r="FB45" s="149"/>
      <c r="FC45" s="149"/>
      <c r="FD45" s="149"/>
      <c r="FE45" s="149"/>
      <c r="FF45" s="149"/>
      <c r="FG45" s="149"/>
      <c r="FH45" s="149"/>
      <c r="FI45" s="149"/>
      <c r="FJ45" s="149"/>
      <c r="FK45" s="149"/>
      <c r="FL45" s="149"/>
      <c r="FM45" s="149"/>
      <c r="FN45" s="149"/>
      <c r="FO45" s="149"/>
      <c r="FP45" s="149"/>
      <c r="FQ45" s="149"/>
      <c r="FR45" s="149"/>
      <c r="FS45" s="149"/>
      <c r="FT45" s="149"/>
      <c r="FU45" s="149"/>
      <c r="FV45" s="149"/>
      <c r="FW45" s="149"/>
      <c r="FX45" s="149"/>
      <c r="FY45" s="149"/>
      <c r="FZ45" s="149"/>
      <c r="GA45" s="149"/>
      <c r="GB45" s="149"/>
      <c r="GC45" s="149"/>
      <c r="GD45" s="149"/>
      <c r="GE45" s="149"/>
      <c r="GF45" s="149"/>
      <c r="GG45" s="149"/>
      <c r="GH45" s="149"/>
      <c r="GI45" s="149"/>
      <c r="GJ45" s="149"/>
      <c r="GK45" s="149"/>
      <c r="GL45" s="149"/>
      <c r="GM45" s="149"/>
      <c r="GN45" s="149"/>
      <c r="GO45" s="149"/>
      <c r="GP45" s="149"/>
    </row>
    <row r="46" spans="1:198" s="1433" customFormat="1" ht="15.75" hidden="1" x14ac:dyDescent="0.25">
      <c r="A46" s="1809" t="s">
        <v>1382</v>
      </c>
      <c r="B46" s="1810" t="s">
        <v>1256</v>
      </c>
      <c r="C46" s="1811" t="s">
        <v>1257</v>
      </c>
      <c r="D46" s="1811" t="s">
        <v>1367</v>
      </c>
      <c r="E46" s="1811" t="s">
        <v>1347</v>
      </c>
      <c r="F46" s="1811" t="s">
        <v>1348</v>
      </c>
      <c r="G46" s="1811" t="s">
        <v>1349</v>
      </c>
      <c r="H46" s="1811" t="s">
        <v>1350</v>
      </c>
      <c r="I46" s="1811" t="s">
        <v>1351</v>
      </c>
      <c r="J46" s="1811" t="s">
        <v>1352</v>
      </c>
      <c r="K46" s="1811" t="s">
        <v>1353</v>
      </c>
      <c r="L46" s="1811" t="s">
        <v>1369</v>
      </c>
      <c r="M46" s="1811" t="s">
        <v>1354</v>
      </c>
      <c r="N46" s="1811" t="s">
        <v>1355</v>
      </c>
      <c r="O46" s="1422" t="s">
        <v>1370</v>
      </c>
      <c r="P46" s="1811" t="s">
        <v>1356</v>
      </c>
      <c r="Q46" s="1811" t="s">
        <v>1357</v>
      </c>
      <c r="R46" s="1811" t="s">
        <v>1358</v>
      </c>
      <c r="S46" s="1811" t="s">
        <v>1359</v>
      </c>
      <c r="T46" s="1811" t="s">
        <v>1360</v>
      </c>
      <c r="U46" s="1811" t="s">
        <v>1361</v>
      </c>
      <c r="V46" s="1811" t="s">
        <v>1362</v>
      </c>
      <c r="W46" s="1811" t="s">
        <v>1363</v>
      </c>
      <c r="X46" s="1811" t="s">
        <v>1364</v>
      </c>
      <c r="Y46" s="1812" t="s">
        <v>1365</v>
      </c>
      <c r="Z46" s="1684" t="s">
        <v>1611</v>
      </c>
      <c r="AA46" s="1685" t="s">
        <v>1612</v>
      </c>
      <c r="AB46" s="1685" t="s">
        <v>1613</v>
      </c>
      <c r="AC46" s="1685" t="s">
        <v>1614</v>
      </c>
      <c r="AD46" s="1685" t="s">
        <v>1615</v>
      </c>
      <c r="AE46" s="1438" t="s">
        <v>1616</v>
      </c>
      <c r="AF46" s="1438" t="s">
        <v>1616</v>
      </c>
      <c r="AG46" s="1683" t="s">
        <v>1616</v>
      </c>
      <c r="AH46" s="1683" t="s">
        <v>1616</v>
      </c>
      <c r="AI46" s="1437"/>
      <c r="AJ46" s="1437"/>
      <c r="AK46" s="1437"/>
      <c r="AL46" s="1437"/>
      <c r="AM46" s="1437"/>
      <c r="AN46" s="1437"/>
      <c r="AO46" s="1437"/>
      <c r="AP46" s="2004"/>
      <c r="AQ46" s="2004"/>
      <c r="AR46" s="2004"/>
      <c r="AS46" s="2004"/>
      <c r="AT46" s="2004"/>
      <c r="AU46" s="2004"/>
      <c r="AV46" s="2004"/>
      <c r="AW46" s="2004"/>
      <c r="AX46" s="2004"/>
      <c r="AY46" s="2004"/>
      <c r="AZ46" s="2004"/>
      <c r="BA46" s="2004"/>
      <c r="BB46" s="2004"/>
      <c r="BC46" s="2004"/>
      <c r="BD46" s="2004"/>
      <c r="BE46" s="2004"/>
      <c r="BF46" s="2004"/>
      <c r="BG46" s="2004"/>
      <c r="BH46" s="2004"/>
      <c r="BI46" s="2004"/>
      <c r="BJ46" s="2004"/>
      <c r="BK46" s="2004"/>
      <c r="BL46" s="2004"/>
      <c r="BM46" s="2004"/>
      <c r="BN46" s="2004"/>
      <c r="BO46" s="2004"/>
      <c r="BP46" s="2004"/>
      <c r="BQ46" s="2004"/>
      <c r="BR46" s="2004"/>
      <c r="BS46" s="2004"/>
      <c r="BT46" s="2004"/>
      <c r="BU46" s="2004"/>
      <c r="BV46" s="2004"/>
      <c r="BW46" s="2004"/>
      <c r="BX46" s="2004"/>
      <c r="BY46" s="2004"/>
      <c r="BZ46" s="2004"/>
      <c r="CA46" s="2004"/>
      <c r="CB46" s="2004"/>
      <c r="CC46" s="2004"/>
      <c r="CD46" s="2004"/>
      <c r="CE46" s="2004"/>
      <c r="CF46" s="2004"/>
      <c r="CG46" s="2004"/>
      <c r="CH46" s="2004"/>
      <c r="CI46" s="2004"/>
      <c r="CJ46" s="2004"/>
      <c r="CK46" s="2004"/>
      <c r="CL46" s="2004"/>
      <c r="CM46" s="2004"/>
      <c r="CN46" s="2004"/>
      <c r="CO46" s="2004"/>
      <c r="CP46" s="2004"/>
      <c r="CQ46" s="2004"/>
      <c r="CR46" s="2004"/>
      <c r="CS46" s="2004"/>
      <c r="CT46" s="2004"/>
      <c r="CU46" s="2004"/>
      <c r="CV46" s="2004"/>
      <c r="CW46" s="2004"/>
      <c r="CX46" s="2004"/>
      <c r="CY46" s="2004"/>
      <c r="CZ46" s="2004"/>
      <c r="DA46" s="2004"/>
      <c r="DB46" s="2004"/>
      <c r="DC46" s="2004"/>
      <c r="DD46" s="2004"/>
      <c r="DE46" s="2004"/>
      <c r="DF46" s="2004"/>
      <c r="DG46" s="2004"/>
      <c r="DH46" s="2004"/>
      <c r="DI46" s="2004"/>
      <c r="DJ46" s="2004"/>
      <c r="DK46" s="2004"/>
      <c r="DL46" s="2004"/>
      <c r="DM46" s="2004"/>
      <c r="DN46" s="2004"/>
      <c r="DO46" s="2004"/>
      <c r="DP46" s="2004"/>
      <c r="DQ46" s="2004"/>
      <c r="DR46" s="2004"/>
      <c r="DS46" s="2004"/>
      <c r="DT46" s="2004"/>
      <c r="DU46" s="2004"/>
      <c r="DV46" s="2004"/>
      <c r="DW46" s="2004"/>
      <c r="DX46" s="2004"/>
      <c r="DY46" s="2004"/>
      <c r="DZ46" s="2004"/>
      <c r="EA46" s="2004"/>
      <c r="EB46" s="2004"/>
      <c r="EC46" s="2004"/>
      <c r="ED46" s="2004"/>
      <c r="EE46" s="2004"/>
      <c r="EF46" s="2004"/>
      <c r="EG46" s="2004"/>
      <c r="EH46" s="2004"/>
      <c r="EI46" s="2004"/>
      <c r="EJ46" s="2004"/>
      <c r="EK46" s="2004"/>
      <c r="EL46" s="2004"/>
      <c r="EM46" s="2004"/>
      <c r="EN46" s="2004"/>
      <c r="EO46" s="2004"/>
      <c r="EP46" s="2004"/>
      <c r="EQ46" s="2004"/>
      <c r="ER46" s="2004"/>
      <c r="ES46" s="2004"/>
      <c r="ET46" s="2004"/>
      <c r="EU46" s="2004"/>
      <c r="EV46" s="2004"/>
      <c r="EW46" s="2004"/>
      <c r="EX46" s="2004"/>
      <c r="EY46" s="2004"/>
      <c r="EZ46" s="2004"/>
      <c r="FA46" s="2004"/>
      <c r="FB46" s="2004"/>
      <c r="FC46" s="2004"/>
      <c r="FD46" s="2004"/>
      <c r="FE46" s="2004"/>
      <c r="FF46" s="2004"/>
      <c r="FG46" s="2004"/>
      <c r="FH46" s="2004"/>
      <c r="FI46" s="2004"/>
      <c r="FJ46" s="2004"/>
      <c r="FK46" s="2004"/>
      <c r="FL46" s="2004"/>
      <c r="FM46" s="2004"/>
      <c r="FN46" s="2004"/>
      <c r="FO46" s="2004"/>
      <c r="FP46" s="2004"/>
      <c r="FQ46" s="2004"/>
      <c r="FR46" s="2004"/>
      <c r="FS46" s="2004"/>
      <c r="FT46" s="2004"/>
      <c r="FU46" s="2004"/>
      <c r="FV46" s="2004"/>
      <c r="FW46" s="2004"/>
      <c r="FX46" s="2004"/>
      <c r="FY46" s="2004"/>
      <c r="FZ46" s="2004"/>
      <c r="GA46" s="2004"/>
      <c r="GB46" s="2004"/>
      <c r="GC46" s="2004"/>
      <c r="GD46" s="2004"/>
      <c r="GE46" s="2004"/>
      <c r="GF46" s="2004"/>
      <c r="GG46" s="2004"/>
      <c r="GH46" s="2004"/>
      <c r="GI46" s="2004"/>
      <c r="GJ46" s="2004"/>
      <c r="GK46" s="2004"/>
      <c r="GL46" s="2004"/>
      <c r="GM46" s="2004"/>
      <c r="GN46" s="2004"/>
      <c r="GO46" s="2004"/>
      <c r="GP46" s="2004"/>
    </row>
    <row r="47" spans="1:198" s="1433" customFormat="1" ht="16.5" hidden="1" thickBot="1" x14ac:dyDescent="0.3">
      <c r="A47" s="1447" t="s">
        <v>126</v>
      </c>
      <c r="B47" s="1436"/>
      <c r="C47" s="1437"/>
      <c r="D47" s="1437"/>
      <c r="E47" s="1437"/>
      <c r="F47" s="1437"/>
      <c r="G47" s="1437"/>
      <c r="H47" s="1437"/>
      <c r="I47" s="1437"/>
      <c r="J47" s="1437"/>
      <c r="K47" s="1437"/>
      <c r="L47" s="1437"/>
      <c r="M47" s="1437"/>
      <c r="N47" s="1437"/>
      <c r="O47" s="1437"/>
      <c r="P47" s="1437"/>
      <c r="Q47" s="1437"/>
      <c r="R47" s="1437"/>
      <c r="S47" s="1437"/>
      <c r="T47" s="1437"/>
      <c r="U47" s="1437"/>
      <c r="V47" s="1437"/>
      <c r="W47" s="1437"/>
      <c r="X47" s="1437"/>
      <c r="Y47" s="1437"/>
      <c r="Z47" s="1437"/>
      <c r="AA47" s="1437"/>
      <c r="AB47" s="1437"/>
      <c r="AC47" s="1437"/>
      <c r="AD47" s="1437"/>
      <c r="AE47" s="1437"/>
      <c r="AF47" s="1437"/>
      <c r="AG47" s="1682"/>
      <c r="AH47" s="1682"/>
      <c r="AI47" s="1437"/>
      <c r="AJ47" s="1437"/>
      <c r="AK47" s="1437"/>
      <c r="AL47" s="1437"/>
      <c r="AM47" s="1437"/>
      <c r="AN47" s="1437"/>
      <c r="AO47" s="1437"/>
      <c r="AP47" s="2004"/>
      <c r="AQ47" s="2004"/>
      <c r="AR47" s="2004"/>
      <c r="AS47" s="2004"/>
      <c r="AT47" s="2004"/>
      <c r="AU47" s="2004"/>
      <c r="AV47" s="2004"/>
      <c r="AW47" s="2004"/>
      <c r="AX47" s="2004"/>
      <c r="AY47" s="2004"/>
      <c r="AZ47" s="2004"/>
      <c r="BA47" s="2004"/>
      <c r="BB47" s="2004"/>
      <c r="BC47" s="2004"/>
      <c r="BD47" s="2004"/>
      <c r="BE47" s="2004"/>
      <c r="BF47" s="2004"/>
      <c r="BG47" s="2004"/>
      <c r="BH47" s="2004"/>
      <c r="BI47" s="2004"/>
      <c r="BJ47" s="2004"/>
      <c r="BK47" s="2004"/>
      <c r="BL47" s="2004"/>
      <c r="BM47" s="2004"/>
      <c r="BN47" s="2004"/>
      <c r="BO47" s="2004"/>
      <c r="BP47" s="2004"/>
      <c r="BQ47" s="2004"/>
      <c r="BR47" s="2004"/>
      <c r="BS47" s="2004"/>
      <c r="BT47" s="2004"/>
      <c r="BU47" s="2004"/>
      <c r="BV47" s="2004"/>
      <c r="BW47" s="2004"/>
      <c r="BX47" s="2004"/>
      <c r="BY47" s="2004"/>
      <c r="BZ47" s="2004"/>
      <c r="CA47" s="2004"/>
      <c r="CB47" s="2004"/>
      <c r="CC47" s="2004"/>
      <c r="CD47" s="2004"/>
      <c r="CE47" s="2004"/>
      <c r="CF47" s="2004"/>
      <c r="CG47" s="2004"/>
      <c r="CH47" s="2004"/>
      <c r="CI47" s="2004"/>
      <c r="CJ47" s="2004"/>
      <c r="CK47" s="2004"/>
      <c r="CL47" s="2004"/>
      <c r="CM47" s="2004"/>
      <c r="CN47" s="2004"/>
      <c r="CO47" s="2004"/>
      <c r="CP47" s="2004"/>
      <c r="CQ47" s="2004"/>
      <c r="CR47" s="2004"/>
      <c r="CS47" s="2004"/>
      <c r="CT47" s="2004"/>
      <c r="CU47" s="2004"/>
      <c r="CV47" s="2004"/>
      <c r="CW47" s="2004"/>
      <c r="CX47" s="2004"/>
      <c r="CY47" s="2004"/>
      <c r="CZ47" s="2004"/>
      <c r="DA47" s="2004"/>
      <c r="DB47" s="2004"/>
      <c r="DC47" s="2004"/>
      <c r="DD47" s="2004"/>
      <c r="DE47" s="2004"/>
      <c r="DF47" s="2004"/>
      <c r="DG47" s="2004"/>
      <c r="DH47" s="2004"/>
      <c r="DI47" s="2004"/>
      <c r="DJ47" s="2004"/>
      <c r="DK47" s="2004"/>
      <c r="DL47" s="2004"/>
      <c r="DM47" s="2004"/>
      <c r="DN47" s="2004"/>
      <c r="DO47" s="2004"/>
      <c r="DP47" s="2004"/>
      <c r="DQ47" s="2004"/>
      <c r="DR47" s="2004"/>
      <c r="DS47" s="2004"/>
      <c r="DT47" s="2004"/>
      <c r="DU47" s="2004"/>
      <c r="DV47" s="2004"/>
      <c r="DW47" s="2004"/>
      <c r="DX47" s="2004"/>
      <c r="DY47" s="2004"/>
      <c r="DZ47" s="2004"/>
      <c r="EA47" s="2004"/>
      <c r="EB47" s="2004"/>
      <c r="EC47" s="2004"/>
      <c r="ED47" s="2004"/>
      <c r="EE47" s="2004"/>
      <c r="EF47" s="2004"/>
      <c r="EG47" s="2004"/>
      <c r="EH47" s="2004"/>
      <c r="EI47" s="2004"/>
      <c r="EJ47" s="2004"/>
      <c r="EK47" s="2004"/>
      <c r="EL47" s="2004"/>
      <c r="EM47" s="2004"/>
      <c r="EN47" s="2004"/>
      <c r="EO47" s="2004"/>
      <c r="EP47" s="2004"/>
      <c r="EQ47" s="2004"/>
      <c r="ER47" s="2004"/>
      <c r="ES47" s="2004"/>
      <c r="ET47" s="2004"/>
      <c r="EU47" s="2004"/>
      <c r="EV47" s="2004"/>
      <c r="EW47" s="2004"/>
      <c r="EX47" s="2004"/>
      <c r="EY47" s="2004"/>
      <c r="EZ47" s="2004"/>
      <c r="FA47" s="2004"/>
      <c r="FB47" s="2004"/>
      <c r="FC47" s="2004"/>
      <c r="FD47" s="2004"/>
      <c r="FE47" s="2004"/>
      <c r="FF47" s="2004"/>
      <c r="FG47" s="2004"/>
      <c r="FH47" s="2004"/>
      <c r="FI47" s="2004"/>
      <c r="FJ47" s="2004"/>
      <c r="FK47" s="2004"/>
      <c r="FL47" s="2004"/>
      <c r="FM47" s="2004"/>
      <c r="FN47" s="2004"/>
      <c r="FO47" s="2004"/>
      <c r="FP47" s="2004"/>
      <c r="FQ47" s="2004"/>
      <c r="FR47" s="2004"/>
      <c r="FS47" s="2004"/>
      <c r="FT47" s="2004"/>
      <c r="FU47" s="2004"/>
      <c r="FV47" s="2004"/>
      <c r="FW47" s="2004"/>
      <c r="FX47" s="2004"/>
      <c r="FY47" s="2004"/>
      <c r="FZ47" s="2004"/>
      <c r="GA47" s="2004"/>
      <c r="GB47" s="2004"/>
      <c r="GC47" s="2004"/>
      <c r="GD47" s="2004"/>
      <c r="GE47" s="2004"/>
      <c r="GF47" s="2004"/>
      <c r="GG47" s="2004"/>
      <c r="GH47" s="2004"/>
      <c r="GI47" s="2004"/>
      <c r="GJ47" s="2004"/>
      <c r="GK47" s="2004"/>
      <c r="GL47" s="2004"/>
      <c r="GM47" s="2004"/>
      <c r="GN47" s="2004"/>
      <c r="GO47" s="2004"/>
      <c r="GP47" s="2004"/>
    </row>
    <row r="48" spans="1:198" s="1628" customFormat="1" ht="18" hidden="1" x14ac:dyDescent="0.25">
      <c r="A48" s="1627" t="s">
        <v>1550</v>
      </c>
      <c r="B48" s="1445">
        <v>45558</v>
      </c>
      <c r="C48" s="1446"/>
      <c r="D48" s="1446"/>
      <c r="E48" s="1446" t="s">
        <v>1368</v>
      </c>
      <c r="F48" s="1446" t="s">
        <v>1368</v>
      </c>
      <c r="G48" s="1446" t="s">
        <v>1368</v>
      </c>
      <c r="H48" s="1446" t="s">
        <v>1368</v>
      </c>
      <c r="I48" s="1446" t="s">
        <v>1368</v>
      </c>
      <c r="J48" s="1446" t="s">
        <v>1368</v>
      </c>
      <c r="K48" s="1446"/>
      <c r="L48" s="1446"/>
      <c r="M48" s="1446"/>
      <c r="N48" s="1446"/>
      <c r="O48" s="1446"/>
      <c r="P48" s="1446"/>
      <c r="Q48" s="1446"/>
      <c r="R48" s="1446"/>
      <c r="S48" s="1446"/>
      <c r="T48" s="1446"/>
      <c r="U48" s="1446"/>
      <c r="V48" s="1446"/>
      <c r="W48" s="1446"/>
      <c r="X48" s="1446"/>
      <c r="Y48" s="1446"/>
      <c r="Z48" s="1446"/>
      <c r="AA48" s="1446"/>
      <c r="AB48" s="1446"/>
      <c r="AC48" s="1446"/>
      <c r="AD48" s="1446"/>
      <c r="AE48" s="1446"/>
      <c r="AF48" s="1446"/>
      <c r="AG48" s="2387"/>
      <c r="AH48" s="2387"/>
      <c r="AI48" s="1437"/>
      <c r="AJ48" s="1437"/>
      <c r="AK48" s="1437"/>
      <c r="AL48" s="1437"/>
      <c r="AM48" s="1437"/>
      <c r="AN48" s="1437"/>
      <c r="AO48" s="1437"/>
      <c r="AP48" s="2004"/>
      <c r="AQ48" s="2004"/>
      <c r="AR48" s="2004"/>
      <c r="AS48" s="2004"/>
      <c r="AT48" s="2004"/>
      <c r="AU48" s="2004"/>
      <c r="AV48" s="2004"/>
      <c r="AW48" s="2004"/>
      <c r="AX48" s="2004"/>
      <c r="AY48" s="2004"/>
      <c r="AZ48" s="2004"/>
      <c r="BA48" s="2004"/>
      <c r="BB48" s="2004"/>
      <c r="BC48" s="2004"/>
      <c r="BD48" s="2004"/>
      <c r="BE48" s="2004"/>
      <c r="BF48" s="2004"/>
      <c r="BG48" s="2004"/>
      <c r="BH48" s="2004"/>
      <c r="BI48" s="2004"/>
      <c r="BJ48" s="2004"/>
      <c r="BK48" s="2004"/>
      <c r="BL48" s="2004"/>
      <c r="BM48" s="2004"/>
      <c r="BN48" s="2004"/>
      <c r="BO48" s="2004"/>
      <c r="BP48" s="2004"/>
      <c r="BQ48" s="2004"/>
      <c r="BR48" s="2004"/>
      <c r="BS48" s="2004"/>
      <c r="BT48" s="2004"/>
      <c r="BU48" s="2004"/>
      <c r="BV48" s="2004"/>
      <c r="BW48" s="2004"/>
      <c r="BX48" s="2004"/>
      <c r="BY48" s="2004"/>
      <c r="BZ48" s="2004"/>
      <c r="CA48" s="2004"/>
      <c r="CB48" s="2004"/>
      <c r="CC48" s="2004"/>
      <c r="CD48" s="2004"/>
      <c r="CE48" s="2004"/>
      <c r="CF48" s="2004"/>
      <c r="CG48" s="2004"/>
      <c r="CH48" s="2004"/>
      <c r="CI48" s="2004"/>
      <c r="CJ48" s="2004"/>
      <c r="CK48" s="2004"/>
      <c r="CL48" s="2004"/>
      <c r="CM48" s="2004"/>
      <c r="CN48" s="2004"/>
      <c r="CO48" s="2004"/>
      <c r="CP48" s="2004"/>
      <c r="CQ48" s="2004"/>
      <c r="CR48" s="2004"/>
      <c r="CS48" s="2004"/>
      <c r="CT48" s="2004"/>
      <c r="CU48" s="2004"/>
      <c r="CV48" s="2004"/>
      <c r="CW48" s="2004"/>
      <c r="CX48" s="2004"/>
      <c r="CY48" s="2004"/>
      <c r="CZ48" s="2004"/>
      <c r="DA48" s="2004"/>
      <c r="DB48" s="2004"/>
      <c r="DC48" s="2004"/>
      <c r="DD48" s="2004"/>
      <c r="DE48" s="2004"/>
      <c r="DF48" s="2004"/>
      <c r="DG48" s="2004"/>
      <c r="DH48" s="2004"/>
      <c r="DI48" s="2004"/>
      <c r="DJ48" s="2004"/>
      <c r="DK48" s="2004"/>
      <c r="DL48" s="2004"/>
      <c r="DM48" s="2004"/>
      <c r="DN48" s="2004"/>
      <c r="DO48" s="2004"/>
      <c r="DP48" s="2004"/>
      <c r="DQ48" s="2004"/>
      <c r="DR48" s="2004"/>
      <c r="DS48" s="2004"/>
      <c r="DT48" s="2004"/>
      <c r="DU48" s="2004"/>
      <c r="DV48" s="2004"/>
      <c r="DW48" s="2004"/>
      <c r="DX48" s="2004"/>
      <c r="DY48" s="2004"/>
      <c r="DZ48" s="2004"/>
      <c r="EA48" s="2004"/>
      <c r="EB48" s="2004"/>
      <c r="EC48" s="2004"/>
      <c r="ED48" s="2004"/>
      <c r="EE48" s="2004"/>
      <c r="EF48" s="2004"/>
      <c r="EG48" s="2004"/>
      <c r="EH48" s="2004"/>
      <c r="EI48" s="2004"/>
      <c r="EJ48" s="2004"/>
      <c r="EK48" s="2004"/>
      <c r="EL48" s="2004"/>
      <c r="EM48" s="2004"/>
      <c r="EN48" s="2004"/>
      <c r="EO48" s="2004"/>
      <c r="EP48" s="2004"/>
      <c r="EQ48" s="2004"/>
      <c r="ER48" s="2004"/>
      <c r="ES48" s="2004"/>
      <c r="ET48" s="2004"/>
      <c r="EU48" s="2004"/>
      <c r="EV48" s="2004"/>
      <c r="EW48" s="2004"/>
      <c r="EX48" s="2004"/>
      <c r="EY48" s="2004"/>
      <c r="EZ48" s="2004"/>
      <c r="FA48" s="2004"/>
      <c r="FB48" s="2004"/>
      <c r="FC48" s="2004"/>
      <c r="FD48" s="2004"/>
      <c r="FE48" s="2004"/>
      <c r="FF48" s="2004"/>
      <c r="FG48" s="2004"/>
      <c r="FH48" s="2004"/>
      <c r="FI48" s="2004"/>
      <c r="FJ48" s="2004"/>
      <c r="FK48" s="2004"/>
      <c r="FL48" s="2004"/>
      <c r="FM48" s="2004"/>
      <c r="FN48" s="2004"/>
      <c r="FO48" s="2004"/>
      <c r="FP48" s="2004"/>
      <c r="FQ48" s="2004"/>
      <c r="FR48" s="2004"/>
      <c r="FS48" s="2004"/>
      <c r="FT48" s="2004"/>
      <c r="FU48" s="2004"/>
      <c r="FV48" s="2004"/>
      <c r="FW48" s="2004"/>
      <c r="FX48" s="2004"/>
      <c r="FY48" s="2004"/>
      <c r="FZ48" s="2004"/>
      <c r="GA48" s="2004"/>
      <c r="GB48" s="2004"/>
      <c r="GC48" s="2004"/>
      <c r="GD48" s="2004"/>
      <c r="GE48" s="2004"/>
      <c r="GF48" s="2004"/>
      <c r="GG48" s="2004"/>
      <c r="GH48" s="2004"/>
      <c r="GI48" s="2004"/>
      <c r="GJ48" s="2004"/>
      <c r="GK48" s="2004"/>
      <c r="GL48" s="2004"/>
      <c r="GM48" s="2004"/>
      <c r="GN48" s="2004"/>
      <c r="GO48" s="2004"/>
      <c r="GP48" s="2004"/>
    </row>
    <row r="49" spans="1:198" s="1433" customFormat="1" ht="18.75" hidden="1" x14ac:dyDescent="0.25">
      <c r="A49" s="1448" t="s">
        <v>131</v>
      </c>
      <c r="B49" s="1436">
        <v>44692</v>
      </c>
      <c r="C49" s="1437"/>
      <c r="D49" s="1437"/>
      <c r="E49" s="1438" t="s">
        <v>1368</v>
      </c>
      <c r="F49" s="1438" t="s">
        <v>1368</v>
      </c>
      <c r="G49" s="1438" t="s">
        <v>1368</v>
      </c>
      <c r="H49" s="1438" t="s">
        <v>1368</v>
      </c>
      <c r="I49" s="1438" t="s">
        <v>1368</v>
      </c>
      <c r="J49" s="1438" t="s">
        <v>1368</v>
      </c>
      <c r="K49" s="1438" t="s">
        <v>1368</v>
      </c>
      <c r="L49" s="1438" t="s">
        <v>1368</v>
      </c>
      <c r="M49" s="1438" t="s">
        <v>1368</v>
      </c>
      <c r="N49" s="1438" t="s">
        <v>1368</v>
      </c>
      <c r="O49" s="1437"/>
      <c r="P49" s="1438" t="s">
        <v>1368</v>
      </c>
      <c r="Q49" s="1438" t="s">
        <v>1368</v>
      </c>
      <c r="R49" s="1437"/>
      <c r="S49" s="1438" t="s">
        <v>1368</v>
      </c>
      <c r="T49" s="1438" t="s">
        <v>1368</v>
      </c>
      <c r="U49" s="1438" t="s">
        <v>1368</v>
      </c>
      <c r="V49" s="1438" t="s">
        <v>1368</v>
      </c>
      <c r="W49" s="1438" t="s">
        <v>1368</v>
      </c>
      <c r="X49" s="1437"/>
      <c r="Y49" s="1437" t="s">
        <v>1748</v>
      </c>
      <c r="Z49" s="1437" t="s">
        <v>1703</v>
      </c>
      <c r="AA49" s="1437" t="s">
        <v>1703</v>
      </c>
      <c r="AB49" s="1437" t="s">
        <v>1703</v>
      </c>
      <c r="AC49" s="1437" t="s">
        <v>1703</v>
      </c>
      <c r="AD49" s="1437"/>
      <c r="AE49" s="1437"/>
      <c r="AF49" s="1437"/>
      <c r="AG49" s="1682"/>
      <c r="AH49" s="1682"/>
      <c r="AI49" s="1437"/>
      <c r="AJ49" s="1437"/>
      <c r="AK49" s="1437"/>
      <c r="AL49" s="1437"/>
      <c r="AM49" s="1437"/>
      <c r="AN49" s="1437"/>
      <c r="AO49" s="1437"/>
      <c r="AP49" s="2004"/>
      <c r="AQ49" s="2004"/>
      <c r="AR49" s="2004"/>
      <c r="AS49" s="2004"/>
      <c r="AT49" s="2004"/>
      <c r="AU49" s="2004"/>
      <c r="AV49" s="2004"/>
      <c r="AW49" s="2004"/>
      <c r="AX49" s="2004"/>
      <c r="AY49" s="2004"/>
      <c r="AZ49" s="2004"/>
      <c r="BA49" s="2004"/>
      <c r="BB49" s="2004"/>
      <c r="BC49" s="2004"/>
      <c r="BD49" s="2004"/>
      <c r="BE49" s="2004"/>
      <c r="BF49" s="2004"/>
      <c r="BG49" s="2004"/>
      <c r="BH49" s="2004"/>
      <c r="BI49" s="2004"/>
      <c r="BJ49" s="2004"/>
      <c r="BK49" s="2004"/>
      <c r="BL49" s="2004"/>
      <c r="BM49" s="2004"/>
      <c r="BN49" s="2004"/>
      <c r="BO49" s="2004"/>
      <c r="BP49" s="2004"/>
      <c r="BQ49" s="2004"/>
      <c r="BR49" s="2004"/>
      <c r="BS49" s="2004"/>
      <c r="BT49" s="2004"/>
      <c r="BU49" s="2004"/>
      <c r="BV49" s="2004"/>
      <c r="BW49" s="2004"/>
      <c r="BX49" s="2004"/>
      <c r="BY49" s="2004"/>
      <c r="BZ49" s="2004"/>
      <c r="CA49" s="2004"/>
      <c r="CB49" s="2004"/>
      <c r="CC49" s="2004"/>
      <c r="CD49" s="2004"/>
      <c r="CE49" s="2004"/>
      <c r="CF49" s="2004"/>
      <c r="CG49" s="2004"/>
      <c r="CH49" s="2004"/>
      <c r="CI49" s="2004"/>
      <c r="CJ49" s="2004"/>
      <c r="CK49" s="2004"/>
      <c r="CL49" s="2004"/>
      <c r="CM49" s="2004"/>
      <c r="CN49" s="2004"/>
      <c r="CO49" s="2004"/>
      <c r="CP49" s="2004"/>
      <c r="CQ49" s="2004"/>
      <c r="CR49" s="2004"/>
      <c r="CS49" s="2004"/>
      <c r="CT49" s="2004"/>
      <c r="CU49" s="2004"/>
      <c r="CV49" s="2004"/>
      <c r="CW49" s="2004"/>
      <c r="CX49" s="2004"/>
      <c r="CY49" s="2004"/>
      <c r="CZ49" s="2004"/>
      <c r="DA49" s="2004"/>
      <c r="DB49" s="2004"/>
      <c r="DC49" s="2004"/>
      <c r="DD49" s="2004"/>
      <c r="DE49" s="2004"/>
      <c r="DF49" s="2004"/>
      <c r="DG49" s="2004"/>
      <c r="DH49" s="2004"/>
      <c r="DI49" s="2004"/>
      <c r="DJ49" s="2004"/>
      <c r="DK49" s="2004"/>
      <c r="DL49" s="2004"/>
      <c r="DM49" s="2004"/>
      <c r="DN49" s="2004"/>
      <c r="DO49" s="2004"/>
      <c r="DP49" s="2004"/>
      <c r="DQ49" s="2004"/>
      <c r="DR49" s="2004"/>
      <c r="DS49" s="2004"/>
      <c r="DT49" s="2004"/>
      <c r="DU49" s="2004"/>
      <c r="DV49" s="2004"/>
      <c r="DW49" s="2004"/>
      <c r="DX49" s="2004"/>
      <c r="DY49" s="2004"/>
      <c r="DZ49" s="2004"/>
      <c r="EA49" s="2004"/>
      <c r="EB49" s="2004"/>
      <c r="EC49" s="2004"/>
      <c r="ED49" s="2004"/>
      <c r="EE49" s="2004"/>
      <c r="EF49" s="2004"/>
      <c r="EG49" s="2004"/>
      <c r="EH49" s="2004"/>
      <c r="EI49" s="2004"/>
      <c r="EJ49" s="2004"/>
      <c r="EK49" s="2004"/>
      <c r="EL49" s="2004"/>
      <c r="EM49" s="2004"/>
      <c r="EN49" s="2004"/>
      <c r="EO49" s="2004"/>
      <c r="EP49" s="2004"/>
      <c r="EQ49" s="2004"/>
      <c r="ER49" s="2004"/>
      <c r="ES49" s="2004"/>
      <c r="ET49" s="2004"/>
      <c r="EU49" s="2004"/>
      <c r="EV49" s="2004"/>
      <c r="EW49" s="2004"/>
      <c r="EX49" s="2004"/>
      <c r="EY49" s="2004"/>
      <c r="EZ49" s="2004"/>
      <c r="FA49" s="2004"/>
      <c r="FB49" s="2004"/>
      <c r="FC49" s="2004"/>
      <c r="FD49" s="2004"/>
      <c r="FE49" s="2004"/>
      <c r="FF49" s="2004"/>
      <c r="FG49" s="2004"/>
      <c r="FH49" s="2004"/>
      <c r="FI49" s="2004"/>
      <c r="FJ49" s="2004"/>
      <c r="FK49" s="2004"/>
      <c r="FL49" s="2004"/>
      <c r="FM49" s="2004"/>
      <c r="FN49" s="2004"/>
      <c r="FO49" s="2004"/>
      <c r="FP49" s="2004"/>
      <c r="FQ49" s="2004"/>
      <c r="FR49" s="2004"/>
      <c r="FS49" s="2004"/>
      <c r="FT49" s="2004"/>
      <c r="FU49" s="2004"/>
      <c r="FV49" s="2004"/>
      <c r="FW49" s="2004"/>
      <c r="FX49" s="2004"/>
      <c r="FY49" s="2004"/>
      <c r="FZ49" s="2004"/>
      <c r="GA49" s="2004"/>
      <c r="GB49" s="2004"/>
      <c r="GC49" s="2004"/>
      <c r="GD49" s="2004"/>
      <c r="GE49" s="2004"/>
      <c r="GF49" s="2004"/>
      <c r="GG49" s="2004"/>
      <c r="GH49" s="2004"/>
      <c r="GI49" s="2004"/>
      <c r="GJ49" s="2004"/>
      <c r="GK49" s="2004"/>
      <c r="GL49" s="2004"/>
      <c r="GM49" s="2004"/>
      <c r="GN49" s="2004"/>
      <c r="GO49" s="2004"/>
      <c r="GP49" s="2004"/>
    </row>
    <row r="50" spans="1:198" s="1433" customFormat="1" ht="18.75" hidden="1" x14ac:dyDescent="0.25">
      <c r="A50" s="1448" t="s">
        <v>132</v>
      </c>
      <c r="B50" s="1436">
        <v>44692</v>
      </c>
      <c r="C50" s="1437"/>
      <c r="D50" s="1437"/>
      <c r="E50" s="1438" t="s">
        <v>1368</v>
      </c>
      <c r="F50" s="1438" t="s">
        <v>1368</v>
      </c>
      <c r="G50" s="1438" t="s">
        <v>1368</v>
      </c>
      <c r="H50" s="1438" t="s">
        <v>1368</v>
      </c>
      <c r="I50" s="1438" t="s">
        <v>1368</v>
      </c>
      <c r="J50" s="1438" t="s">
        <v>1368</v>
      </c>
      <c r="K50" s="1438" t="s">
        <v>1368</v>
      </c>
      <c r="L50" s="1438" t="s">
        <v>1368</v>
      </c>
      <c r="M50" s="1438" t="s">
        <v>1368</v>
      </c>
      <c r="N50" s="1438" t="s">
        <v>1368</v>
      </c>
      <c r="O50" s="1437"/>
      <c r="P50" s="1438" t="s">
        <v>1368</v>
      </c>
      <c r="Q50" s="1438" t="s">
        <v>1368</v>
      </c>
      <c r="R50" s="1437"/>
      <c r="S50" s="1438" t="s">
        <v>1368</v>
      </c>
      <c r="T50" s="1452" t="s">
        <v>1385</v>
      </c>
      <c r="U50" s="1438" t="s">
        <v>1368</v>
      </c>
      <c r="V50" s="1438" t="s">
        <v>1368</v>
      </c>
      <c r="W50" s="1452" t="s">
        <v>489</v>
      </c>
      <c r="X50" s="1452" t="s">
        <v>489</v>
      </c>
      <c r="Y50" s="1452" t="s">
        <v>489</v>
      </c>
      <c r="Z50" s="1437" t="s">
        <v>1703</v>
      </c>
      <c r="AA50" s="1437" t="s">
        <v>1703</v>
      </c>
      <c r="AB50" s="1437" t="s">
        <v>1703</v>
      </c>
      <c r="AC50" s="1437" t="s">
        <v>1703</v>
      </c>
      <c r="AD50" s="1437"/>
      <c r="AE50" s="1437" t="s">
        <v>1703</v>
      </c>
      <c r="AF50" s="1437" t="s">
        <v>1703</v>
      </c>
      <c r="AG50" s="1682" t="s">
        <v>1703</v>
      </c>
      <c r="AH50" s="1682" t="s">
        <v>1703</v>
      </c>
      <c r="AI50" s="1437"/>
      <c r="AJ50" s="1437"/>
      <c r="AK50" s="1437"/>
      <c r="AL50" s="1437"/>
      <c r="AM50" s="1437"/>
      <c r="AN50" s="1437"/>
      <c r="AO50" s="1437"/>
      <c r="AP50" s="2004"/>
      <c r="AQ50" s="2004"/>
      <c r="AR50" s="2004"/>
      <c r="AS50" s="2004"/>
      <c r="AT50" s="2004"/>
      <c r="AU50" s="2004"/>
      <c r="AV50" s="2004"/>
      <c r="AW50" s="2004"/>
      <c r="AX50" s="2004"/>
      <c r="AY50" s="2004"/>
      <c r="AZ50" s="2004"/>
      <c r="BA50" s="2004"/>
      <c r="BB50" s="2004"/>
      <c r="BC50" s="2004"/>
      <c r="BD50" s="2004"/>
      <c r="BE50" s="2004"/>
      <c r="BF50" s="2004"/>
      <c r="BG50" s="2004"/>
      <c r="BH50" s="2004"/>
      <c r="BI50" s="2004"/>
      <c r="BJ50" s="2004"/>
      <c r="BK50" s="2004"/>
      <c r="BL50" s="2004"/>
      <c r="BM50" s="2004"/>
      <c r="BN50" s="2004"/>
      <c r="BO50" s="2004"/>
      <c r="BP50" s="2004"/>
      <c r="BQ50" s="2004"/>
      <c r="BR50" s="2004"/>
      <c r="BS50" s="2004"/>
      <c r="BT50" s="2004"/>
      <c r="BU50" s="2004"/>
      <c r="BV50" s="2004"/>
      <c r="BW50" s="2004"/>
      <c r="BX50" s="2004"/>
      <c r="BY50" s="2004"/>
      <c r="BZ50" s="2004"/>
      <c r="CA50" s="2004"/>
      <c r="CB50" s="2004"/>
      <c r="CC50" s="2004"/>
      <c r="CD50" s="2004"/>
      <c r="CE50" s="2004"/>
      <c r="CF50" s="2004"/>
      <c r="CG50" s="2004"/>
      <c r="CH50" s="2004"/>
      <c r="CI50" s="2004"/>
      <c r="CJ50" s="2004"/>
      <c r="CK50" s="2004"/>
      <c r="CL50" s="2004"/>
      <c r="CM50" s="2004"/>
      <c r="CN50" s="2004"/>
      <c r="CO50" s="2004"/>
      <c r="CP50" s="2004"/>
      <c r="CQ50" s="2004"/>
      <c r="CR50" s="2004"/>
      <c r="CS50" s="2004"/>
      <c r="CT50" s="2004"/>
      <c r="CU50" s="2004"/>
      <c r="CV50" s="2004"/>
      <c r="CW50" s="2004"/>
      <c r="CX50" s="2004"/>
      <c r="CY50" s="2004"/>
      <c r="CZ50" s="2004"/>
      <c r="DA50" s="2004"/>
      <c r="DB50" s="2004"/>
      <c r="DC50" s="2004"/>
      <c r="DD50" s="2004"/>
      <c r="DE50" s="2004"/>
      <c r="DF50" s="2004"/>
      <c r="DG50" s="2004"/>
      <c r="DH50" s="2004"/>
      <c r="DI50" s="2004"/>
      <c r="DJ50" s="2004"/>
      <c r="DK50" s="2004"/>
      <c r="DL50" s="2004"/>
      <c r="DM50" s="2004"/>
      <c r="DN50" s="2004"/>
      <c r="DO50" s="2004"/>
      <c r="DP50" s="2004"/>
      <c r="DQ50" s="2004"/>
      <c r="DR50" s="2004"/>
      <c r="DS50" s="2004"/>
      <c r="DT50" s="2004"/>
      <c r="DU50" s="2004"/>
      <c r="DV50" s="2004"/>
      <c r="DW50" s="2004"/>
      <c r="DX50" s="2004"/>
      <c r="DY50" s="2004"/>
      <c r="DZ50" s="2004"/>
      <c r="EA50" s="2004"/>
      <c r="EB50" s="2004"/>
      <c r="EC50" s="2004"/>
      <c r="ED50" s="2004"/>
      <c r="EE50" s="2004"/>
      <c r="EF50" s="2004"/>
      <c r="EG50" s="2004"/>
      <c r="EH50" s="2004"/>
      <c r="EI50" s="2004"/>
      <c r="EJ50" s="2004"/>
      <c r="EK50" s="2004"/>
      <c r="EL50" s="2004"/>
      <c r="EM50" s="2004"/>
      <c r="EN50" s="2004"/>
      <c r="EO50" s="2004"/>
      <c r="EP50" s="2004"/>
      <c r="EQ50" s="2004"/>
      <c r="ER50" s="2004"/>
      <c r="ES50" s="2004"/>
      <c r="ET50" s="2004"/>
      <c r="EU50" s="2004"/>
      <c r="EV50" s="2004"/>
      <c r="EW50" s="2004"/>
      <c r="EX50" s="2004"/>
      <c r="EY50" s="2004"/>
      <c r="EZ50" s="2004"/>
      <c r="FA50" s="2004"/>
      <c r="FB50" s="2004"/>
      <c r="FC50" s="2004"/>
      <c r="FD50" s="2004"/>
      <c r="FE50" s="2004"/>
      <c r="FF50" s="2004"/>
      <c r="FG50" s="2004"/>
      <c r="FH50" s="2004"/>
      <c r="FI50" s="2004"/>
      <c r="FJ50" s="2004"/>
      <c r="FK50" s="2004"/>
      <c r="FL50" s="2004"/>
      <c r="FM50" s="2004"/>
      <c r="FN50" s="2004"/>
      <c r="FO50" s="2004"/>
      <c r="FP50" s="2004"/>
      <c r="FQ50" s="2004"/>
      <c r="FR50" s="2004"/>
      <c r="FS50" s="2004"/>
      <c r="FT50" s="2004"/>
      <c r="FU50" s="2004"/>
      <c r="FV50" s="2004"/>
      <c r="FW50" s="2004"/>
      <c r="FX50" s="2004"/>
      <c r="FY50" s="2004"/>
      <c r="FZ50" s="2004"/>
      <c r="GA50" s="2004"/>
      <c r="GB50" s="2004"/>
      <c r="GC50" s="2004"/>
      <c r="GD50" s="2004"/>
      <c r="GE50" s="2004"/>
      <c r="GF50" s="2004"/>
      <c r="GG50" s="2004"/>
      <c r="GH50" s="2004"/>
      <c r="GI50" s="2004"/>
      <c r="GJ50" s="2004"/>
      <c r="GK50" s="2004"/>
      <c r="GL50" s="2004"/>
      <c r="GM50" s="2004"/>
      <c r="GN50" s="2004"/>
      <c r="GO50" s="2004"/>
      <c r="GP50" s="2004"/>
    </row>
    <row r="51" spans="1:198" s="1419" customFormat="1" hidden="1" x14ac:dyDescent="0.25">
      <c r="A51" s="1428"/>
      <c r="AI51" s="1437"/>
      <c r="AJ51" s="1437"/>
      <c r="AK51" s="1437"/>
      <c r="AL51" s="1437"/>
      <c r="AM51" s="1437"/>
      <c r="AN51" s="1437"/>
      <c r="AO51" s="1437"/>
      <c r="AP51" s="2004"/>
      <c r="AQ51" s="2004"/>
      <c r="AR51" s="2004"/>
      <c r="AS51" s="2004"/>
      <c r="AT51" s="2004"/>
      <c r="AU51" s="2004"/>
      <c r="AV51" s="2004"/>
      <c r="AW51" s="2004"/>
      <c r="AX51" s="2004"/>
      <c r="AY51" s="2004"/>
      <c r="AZ51" s="2004"/>
      <c r="BA51" s="2004"/>
      <c r="BB51" s="2004"/>
      <c r="BC51" s="2004"/>
      <c r="BD51" s="2004"/>
      <c r="BE51" s="2004"/>
      <c r="BF51" s="2004"/>
      <c r="BG51" s="2004"/>
      <c r="BH51" s="2004"/>
      <c r="BI51" s="2004"/>
      <c r="BJ51" s="2004"/>
      <c r="BK51" s="2004"/>
      <c r="BL51" s="2004"/>
      <c r="BM51" s="2004"/>
      <c r="BN51" s="2004"/>
      <c r="BO51" s="2004"/>
      <c r="BP51" s="2004"/>
      <c r="BQ51" s="2004"/>
      <c r="BR51" s="2004"/>
      <c r="BS51" s="2004"/>
      <c r="BT51" s="2004"/>
      <c r="BU51" s="2004"/>
      <c r="BV51" s="2004"/>
      <c r="BW51" s="2004"/>
      <c r="BX51" s="2004"/>
      <c r="BY51" s="2004"/>
      <c r="BZ51" s="2004"/>
      <c r="CA51" s="2004"/>
      <c r="CB51" s="2004"/>
      <c r="CC51" s="2004"/>
      <c r="CD51" s="2004"/>
      <c r="CE51" s="2004"/>
      <c r="CF51" s="2004"/>
      <c r="CG51" s="2004"/>
      <c r="CH51" s="2004"/>
      <c r="CI51" s="2004"/>
      <c r="CJ51" s="2004"/>
      <c r="CK51" s="2004"/>
      <c r="CL51" s="2004"/>
      <c r="CM51" s="2004"/>
      <c r="CN51" s="2004"/>
      <c r="CO51" s="2004"/>
      <c r="CP51" s="2004"/>
      <c r="CQ51" s="2004"/>
      <c r="CR51" s="2004"/>
      <c r="CS51" s="2004"/>
      <c r="CT51" s="2004"/>
      <c r="CU51" s="2004"/>
      <c r="CV51" s="2004"/>
      <c r="CW51" s="2004"/>
      <c r="CX51" s="2004"/>
      <c r="CY51" s="2004"/>
      <c r="CZ51" s="2004"/>
      <c r="DA51" s="2004"/>
      <c r="DB51" s="2004"/>
      <c r="DC51" s="2004"/>
      <c r="DD51" s="2004"/>
      <c r="DE51" s="2004"/>
      <c r="DF51" s="2004"/>
      <c r="DG51" s="2004"/>
      <c r="DH51" s="2004"/>
      <c r="DI51" s="2004"/>
      <c r="DJ51" s="2004"/>
      <c r="DK51" s="2004"/>
      <c r="DL51" s="2004"/>
      <c r="DM51" s="2004"/>
      <c r="DN51" s="2004"/>
      <c r="DO51" s="2004"/>
      <c r="DP51" s="2004"/>
      <c r="DQ51" s="2004"/>
      <c r="DR51" s="2004"/>
      <c r="DS51" s="2004"/>
      <c r="DT51" s="2004"/>
      <c r="DU51" s="2004"/>
      <c r="DV51" s="2004"/>
      <c r="DW51" s="2004"/>
      <c r="DX51" s="2004"/>
      <c r="DY51" s="2004"/>
      <c r="DZ51" s="2004"/>
      <c r="EA51" s="2004"/>
      <c r="EB51" s="2004"/>
      <c r="EC51" s="2004"/>
      <c r="ED51" s="2004"/>
      <c r="EE51" s="2004"/>
      <c r="EF51" s="2004"/>
      <c r="EG51" s="2004"/>
      <c r="EH51" s="2004"/>
      <c r="EI51" s="2004"/>
      <c r="EJ51" s="2004"/>
      <c r="EK51" s="2004"/>
      <c r="EL51" s="2004"/>
      <c r="EM51" s="2004"/>
      <c r="EN51" s="2004"/>
      <c r="EO51" s="2004"/>
      <c r="EP51" s="2004"/>
      <c r="EQ51" s="2004"/>
      <c r="ER51" s="2004"/>
      <c r="ES51" s="2004"/>
      <c r="ET51" s="2004"/>
      <c r="EU51" s="2004"/>
      <c r="EV51" s="2004"/>
      <c r="EW51" s="2004"/>
      <c r="EX51" s="2004"/>
      <c r="EY51" s="2004"/>
      <c r="EZ51" s="2004"/>
      <c r="FA51" s="2004"/>
      <c r="FB51" s="2004"/>
      <c r="FC51" s="2004"/>
      <c r="FD51" s="2004"/>
      <c r="FE51" s="2004"/>
      <c r="FF51" s="2004"/>
      <c r="FG51" s="2004"/>
      <c r="FH51" s="2004"/>
      <c r="FI51" s="2004"/>
      <c r="FJ51" s="2004"/>
      <c r="FK51" s="2004"/>
      <c r="FL51" s="2004"/>
      <c r="FM51" s="2004"/>
      <c r="FN51" s="2004"/>
      <c r="FO51" s="2004"/>
      <c r="FP51" s="2004"/>
      <c r="FQ51" s="2004"/>
      <c r="FR51" s="2004"/>
      <c r="FS51" s="2004"/>
      <c r="FT51" s="2004"/>
      <c r="FU51" s="2004"/>
      <c r="FV51" s="2004"/>
      <c r="FW51" s="2004"/>
      <c r="FX51" s="2004"/>
      <c r="FY51" s="2004"/>
      <c r="FZ51" s="2004"/>
      <c r="GA51" s="2004"/>
      <c r="GB51" s="2004"/>
      <c r="GC51" s="2004"/>
      <c r="GD51" s="2004"/>
      <c r="GE51" s="2004"/>
      <c r="GF51" s="2004"/>
      <c r="GG51" s="2004"/>
      <c r="GH51" s="2004"/>
      <c r="GI51" s="2004"/>
      <c r="GJ51" s="2004"/>
      <c r="GK51" s="2004"/>
      <c r="GL51" s="2004"/>
      <c r="GM51" s="2004"/>
      <c r="GN51" s="2004"/>
      <c r="GO51" s="2004"/>
      <c r="GP51" s="2004"/>
    </row>
    <row r="52" spans="1:198" s="1419" customFormat="1" ht="15.75" hidden="1" x14ac:dyDescent="0.25">
      <c r="A52" s="1425" t="s">
        <v>1383</v>
      </c>
      <c r="B52" s="1449" t="s">
        <v>1256</v>
      </c>
      <c r="C52" s="1450" t="s">
        <v>1257</v>
      </c>
      <c r="D52" s="1450" t="s">
        <v>1367</v>
      </c>
      <c r="E52" s="1450" t="s">
        <v>1347</v>
      </c>
      <c r="F52" s="1450" t="s">
        <v>1348</v>
      </c>
      <c r="G52" s="1450" t="s">
        <v>1349</v>
      </c>
      <c r="H52" s="1450" t="s">
        <v>1350</v>
      </c>
      <c r="I52" s="1450" t="s">
        <v>1351</v>
      </c>
      <c r="J52" s="1450" t="s">
        <v>1352</v>
      </c>
      <c r="K52" s="1450" t="s">
        <v>1353</v>
      </c>
      <c r="L52" s="1450" t="s">
        <v>1369</v>
      </c>
      <c r="M52" s="1450" t="s">
        <v>1354</v>
      </c>
      <c r="N52" s="1450" t="s">
        <v>1355</v>
      </c>
      <c r="O52" s="1422" t="s">
        <v>1370</v>
      </c>
      <c r="P52" s="1450" t="s">
        <v>1356</v>
      </c>
      <c r="Q52" s="1450" t="s">
        <v>1357</v>
      </c>
      <c r="R52" s="1450" t="s">
        <v>1358</v>
      </c>
      <c r="S52" s="1450" t="s">
        <v>1359</v>
      </c>
      <c r="T52" s="1450" t="s">
        <v>1360</v>
      </c>
      <c r="U52" s="1450" t="s">
        <v>1361</v>
      </c>
      <c r="V52" s="1450" t="s">
        <v>1362</v>
      </c>
      <c r="W52" s="1450" t="s">
        <v>1363</v>
      </c>
      <c r="X52" s="1450" t="s">
        <v>1364</v>
      </c>
      <c r="Y52" s="1451" t="s">
        <v>1365</v>
      </c>
      <c r="Z52" s="1677" t="s">
        <v>1611</v>
      </c>
      <c r="AA52" s="1678" t="s">
        <v>1612</v>
      </c>
      <c r="AB52" s="1678" t="s">
        <v>1613</v>
      </c>
      <c r="AC52" s="1678" t="s">
        <v>1614</v>
      </c>
      <c r="AD52" s="1678" t="s">
        <v>1615</v>
      </c>
      <c r="AE52" s="1679" t="s">
        <v>1616</v>
      </c>
      <c r="AF52" s="1679" t="s">
        <v>1616</v>
      </c>
      <c r="AG52" s="1678" t="s">
        <v>1616</v>
      </c>
      <c r="AH52" s="1678" t="s">
        <v>1616</v>
      </c>
      <c r="AI52" s="1437"/>
      <c r="AJ52" s="1437"/>
      <c r="AK52" s="1437"/>
      <c r="AL52" s="1437"/>
      <c r="AM52" s="1437"/>
      <c r="AN52" s="1437"/>
      <c r="AO52" s="1437"/>
      <c r="AP52" s="2004"/>
      <c r="AQ52" s="2004"/>
      <c r="AR52" s="2004"/>
      <c r="AS52" s="2004"/>
      <c r="AT52" s="2004"/>
      <c r="AU52" s="2004"/>
      <c r="AV52" s="2004"/>
      <c r="AW52" s="2004"/>
      <c r="AX52" s="2004"/>
      <c r="AY52" s="2004"/>
      <c r="AZ52" s="2004"/>
      <c r="BA52" s="2004"/>
      <c r="BB52" s="2004"/>
      <c r="BC52" s="2004"/>
      <c r="BD52" s="2004"/>
      <c r="BE52" s="2004"/>
      <c r="BF52" s="2004"/>
      <c r="BG52" s="2004"/>
      <c r="BH52" s="2004"/>
      <c r="BI52" s="2004"/>
      <c r="BJ52" s="2004"/>
      <c r="BK52" s="2004"/>
      <c r="BL52" s="2004"/>
      <c r="BM52" s="2004"/>
      <c r="BN52" s="2004"/>
      <c r="BO52" s="2004"/>
      <c r="BP52" s="2004"/>
      <c r="BQ52" s="2004"/>
      <c r="BR52" s="2004"/>
      <c r="BS52" s="2004"/>
      <c r="BT52" s="2004"/>
      <c r="BU52" s="2004"/>
      <c r="BV52" s="2004"/>
      <c r="BW52" s="2004"/>
      <c r="BX52" s="2004"/>
      <c r="BY52" s="2004"/>
      <c r="BZ52" s="2004"/>
      <c r="CA52" s="2004"/>
      <c r="CB52" s="2004"/>
      <c r="CC52" s="2004"/>
      <c r="CD52" s="2004"/>
      <c r="CE52" s="2004"/>
      <c r="CF52" s="2004"/>
      <c r="CG52" s="2004"/>
      <c r="CH52" s="2004"/>
      <c r="CI52" s="2004"/>
      <c r="CJ52" s="2004"/>
      <c r="CK52" s="2004"/>
      <c r="CL52" s="2004"/>
      <c r="CM52" s="2004"/>
      <c r="CN52" s="2004"/>
      <c r="CO52" s="2004"/>
      <c r="CP52" s="2004"/>
      <c r="CQ52" s="2004"/>
      <c r="CR52" s="2004"/>
      <c r="CS52" s="2004"/>
      <c r="CT52" s="2004"/>
      <c r="CU52" s="2004"/>
      <c r="CV52" s="2004"/>
      <c r="CW52" s="2004"/>
      <c r="CX52" s="2004"/>
      <c r="CY52" s="2004"/>
      <c r="CZ52" s="2004"/>
      <c r="DA52" s="2004"/>
      <c r="DB52" s="2004"/>
      <c r="DC52" s="2004"/>
      <c r="DD52" s="2004"/>
      <c r="DE52" s="2004"/>
      <c r="DF52" s="2004"/>
      <c r="DG52" s="2004"/>
      <c r="DH52" s="2004"/>
      <c r="DI52" s="2004"/>
      <c r="DJ52" s="2004"/>
      <c r="DK52" s="2004"/>
      <c r="DL52" s="2004"/>
      <c r="DM52" s="2004"/>
      <c r="DN52" s="2004"/>
      <c r="DO52" s="2004"/>
      <c r="DP52" s="2004"/>
      <c r="DQ52" s="2004"/>
      <c r="DR52" s="2004"/>
      <c r="DS52" s="2004"/>
      <c r="DT52" s="2004"/>
      <c r="DU52" s="2004"/>
      <c r="DV52" s="2004"/>
      <c r="DW52" s="2004"/>
      <c r="DX52" s="2004"/>
      <c r="DY52" s="2004"/>
      <c r="DZ52" s="2004"/>
      <c r="EA52" s="2004"/>
      <c r="EB52" s="2004"/>
      <c r="EC52" s="2004"/>
      <c r="ED52" s="2004"/>
      <c r="EE52" s="2004"/>
      <c r="EF52" s="2004"/>
      <c r="EG52" s="2004"/>
      <c r="EH52" s="2004"/>
      <c r="EI52" s="2004"/>
      <c r="EJ52" s="2004"/>
      <c r="EK52" s="2004"/>
      <c r="EL52" s="2004"/>
      <c r="EM52" s="2004"/>
      <c r="EN52" s="2004"/>
      <c r="EO52" s="2004"/>
      <c r="EP52" s="2004"/>
      <c r="EQ52" s="2004"/>
      <c r="ER52" s="2004"/>
      <c r="ES52" s="2004"/>
      <c r="ET52" s="2004"/>
      <c r="EU52" s="2004"/>
      <c r="EV52" s="2004"/>
      <c r="EW52" s="2004"/>
      <c r="EX52" s="2004"/>
      <c r="EY52" s="2004"/>
      <c r="EZ52" s="2004"/>
      <c r="FA52" s="2004"/>
      <c r="FB52" s="2004"/>
      <c r="FC52" s="2004"/>
      <c r="FD52" s="2004"/>
      <c r="FE52" s="2004"/>
      <c r="FF52" s="2004"/>
      <c r="FG52" s="2004"/>
      <c r="FH52" s="2004"/>
      <c r="FI52" s="2004"/>
      <c r="FJ52" s="2004"/>
      <c r="FK52" s="2004"/>
      <c r="FL52" s="2004"/>
      <c r="FM52" s="2004"/>
      <c r="FN52" s="2004"/>
      <c r="FO52" s="2004"/>
      <c r="FP52" s="2004"/>
      <c r="FQ52" s="2004"/>
      <c r="FR52" s="2004"/>
      <c r="FS52" s="2004"/>
      <c r="FT52" s="2004"/>
      <c r="FU52" s="2004"/>
      <c r="FV52" s="2004"/>
      <c r="FW52" s="2004"/>
      <c r="FX52" s="2004"/>
      <c r="FY52" s="2004"/>
      <c r="FZ52" s="2004"/>
      <c r="GA52" s="2004"/>
      <c r="GB52" s="2004"/>
      <c r="GC52" s="2004"/>
      <c r="GD52" s="2004"/>
      <c r="GE52" s="2004"/>
      <c r="GF52" s="2004"/>
      <c r="GG52" s="2004"/>
      <c r="GH52" s="2004"/>
      <c r="GI52" s="2004"/>
      <c r="GJ52" s="2004"/>
      <c r="GK52" s="2004"/>
      <c r="GL52" s="2004"/>
      <c r="GM52" s="2004"/>
      <c r="GN52" s="2004"/>
      <c r="GO52" s="2004"/>
      <c r="GP52" s="2004"/>
    </row>
    <row r="53" spans="1:198" s="1419" customFormat="1" ht="16.5" hidden="1" thickBot="1" x14ac:dyDescent="0.3">
      <c r="A53" s="1426" t="s">
        <v>126</v>
      </c>
      <c r="Z53" s="1438"/>
      <c r="AA53" s="1438"/>
      <c r="AB53" s="1438"/>
      <c r="AC53" s="1438"/>
      <c r="AD53" s="1438"/>
      <c r="AE53" s="1438"/>
      <c r="AF53" s="1438"/>
      <c r="AG53" s="1683"/>
      <c r="AH53" s="1683"/>
      <c r="AI53" s="1437"/>
      <c r="AJ53" s="1437"/>
      <c r="AK53" s="1437"/>
      <c r="AL53" s="1437"/>
      <c r="AM53" s="1437"/>
      <c r="AN53" s="1437"/>
      <c r="AO53" s="1437"/>
      <c r="AP53" s="2004"/>
      <c r="AQ53" s="2004"/>
      <c r="AR53" s="2004"/>
      <c r="AS53" s="2004"/>
      <c r="AT53" s="2004"/>
      <c r="AU53" s="2004"/>
      <c r="AV53" s="2004"/>
      <c r="AW53" s="2004"/>
      <c r="AX53" s="2004"/>
      <c r="AY53" s="2004"/>
      <c r="AZ53" s="2004"/>
      <c r="BA53" s="2004"/>
      <c r="BB53" s="2004"/>
      <c r="BC53" s="2004"/>
      <c r="BD53" s="2004"/>
      <c r="BE53" s="2004"/>
      <c r="BF53" s="2004"/>
      <c r="BG53" s="2004"/>
      <c r="BH53" s="2004"/>
      <c r="BI53" s="2004"/>
      <c r="BJ53" s="2004"/>
      <c r="BK53" s="2004"/>
      <c r="BL53" s="2004"/>
      <c r="BM53" s="2004"/>
      <c r="BN53" s="2004"/>
      <c r="BO53" s="2004"/>
      <c r="BP53" s="2004"/>
      <c r="BQ53" s="2004"/>
      <c r="BR53" s="2004"/>
      <c r="BS53" s="2004"/>
      <c r="BT53" s="2004"/>
      <c r="BU53" s="2004"/>
      <c r="BV53" s="2004"/>
      <c r="BW53" s="2004"/>
      <c r="BX53" s="2004"/>
      <c r="BY53" s="2004"/>
      <c r="BZ53" s="2004"/>
      <c r="CA53" s="2004"/>
      <c r="CB53" s="2004"/>
      <c r="CC53" s="2004"/>
      <c r="CD53" s="2004"/>
      <c r="CE53" s="2004"/>
      <c r="CF53" s="2004"/>
      <c r="CG53" s="2004"/>
      <c r="CH53" s="2004"/>
      <c r="CI53" s="2004"/>
      <c r="CJ53" s="2004"/>
      <c r="CK53" s="2004"/>
      <c r="CL53" s="2004"/>
      <c r="CM53" s="2004"/>
      <c r="CN53" s="2004"/>
      <c r="CO53" s="2004"/>
      <c r="CP53" s="2004"/>
      <c r="CQ53" s="2004"/>
      <c r="CR53" s="2004"/>
      <c r="CS53" s="2004"/>
      <c r="CT53" s="2004"/>
      <c r="CU53" s="2004"/>
      <c r="CV53" s="2004"/>
      <c r="CW53" s="2004"/>
      <c r="CX53" s="2004"/>
      <c r="CY53" s="2004"/>
      <c r="CZ53" s="2004"/>
      <c r="DA53" s="2004"/>
      <c r="DB53" s="2004"/>
      <c r="DC53" s="2004"/>
      <c r="DD53" s="2004"/>
      <c r="DE53" s="2004"/>
      <c r="DF53" s="2004"/>
      <c r="DG53" s="2004"/>
      <c r="DH53" s="2004"/>
      <c r="DI53" s="2004"/>
      <c r="DJ53" s="2004"/>
      <c r="DK53" s="2004"/>
      <c r="DL53" s="2004"/>
      <c r="DM53" s="2004"/>
      <c r="DN53" s="2004"/>
      <c r="DO53" s="2004"/>
      <c r="DP53" s="2004"/>
      <c r="DQ53" s="2004"/>
      <c r="DR53" s="2004"/>
      <c r="DS53" s="2004"/>
      <c r="DT53" s="2004"/>
      <c r="DU53" s="2004"/>
      <c r="DV53" s="2004"/>
      <c r="DW53" s="2004"/>
      <c r="DX53" s="2004"/>
      <c r="DY53" s="2004"/>
      <c r="DZ53" s="2004"/>
      <c r="EA53" s="2004"/>
      <c r="EB53" s="2004"/>
      <c r="EC53" s="2004"/>
      <c r="ED53" s="2004"/>
      <c r="EE53" s="2004"/>
      <c r="EF53" s="2004"/>
      <c r="EG53" s="2004"/>
      <c r="EH53" s="2004"/>
      <c r="EI53" s="2004"/>
      <c r="EJ53" s="2004"/>
      <c r="EK53" s="2004"/>
      <c r="EL53" s="2004"/>
      <c r="EM53" s="2004"/>
      <c r="EN53" s="2004"/>
      <c r="EO53" s="2004"/>
      <c r="EP53" s="2004"/>
      <c r="EQ53" s="2004"/>
      <c r="ER53" s="2004"/>
      <c r="ES53" s="2004"/>
      <c r="ET53" s="2004"/>
      <c r="EU53" s="2004"/>
      <c r="EV53" s="2004"/>
      <c r="EW53" s="2004"/>
      <c r="EX53" s="2004"/>
      <c r="EY53" s="2004"/>
      <c r="EZ53" s="2004"/>
      <c r="FA53" s="2004"/>
      <c r="FB53" s="2004"/>
      <c r="FC53" s="2004"/>
      <c r="FD53" s="2004"/>
      <c r="FE53" s="2004"/>
      <c r="FF53" s="2004"/>
      <c r="FG53" s="2004"/>
      <c r="FH53" s="2004"/>
      <c r="FI53" s="2004"/>
      <c r="FJ53" s="2004"/>
      <c r="FK53" s="2004"/>
      <c r="FL53" s="2004"/>
      <c r="FM53" s="2004"/>
      <c r="FN53" s="2004"/>
      <c r="FO53" s="2004"/>
      <c r="FP53" s="2004"/>
      <c r="FQ53" s="2004"/>
      <c r="FR53" s="2004"/>
      <c r="FS53" s="2004"/>
      <c r="FT53" s="2004"/>
      <c r="FU53" s="2004"/>
      <c r="FV53" s="2004"/>
      <c r="FW53" s="2004"/>
      <c r="FX53" s="2004"/>
      <c r="FY53" s="2004"/>
      <c r="FZ53" s="2004"/>
      <c r="GA53" s="2004"/>
      <c r="GB53" s="2004"/>
      <c r="GC53" s="2004"/>
      <c r="GD53" s="2004"/>
      <c r="GE53" s="2004"/>
      <c r="GF53" s="2004"/>
      <c r="GG53" s="2004"/>
      <c r="GH53" s="2004"/>
      <c r="GI53" s="2004"/>
      <c r="GJ53" s="2004"/>
      <c r="GK53" s="2004"/>
      <c r="GL53" s="2004"/>
      <c r="GM53" s="2004"/>
      <c r="GN53" s="2004"/>
      <c r="GO53" s="2004"/>
      <c r="GP53" s="2004"/>
    </row>
    <row r="54" spans="1:198" s="1628" customFormat="1" ht="18.75" hidden="1" x14ac:dyDescent="0.25">
      <c r="A54" s="1463" t="s">
        <v>129</v>
      </c>
      <c r="B54" s="1445">
        <v>44683</v>
      </c>
      <c r="C54" s="1446"/>
      <c r="D54" s="1446"/>
      <c r="E54" s="1446" t="s">
        <v>1368</v>
      </c>
      <c r="F54" s="1446" t="s">
        <v>1368</v>
      </c>
      <c r="G54" s="1446" t="s">
        <v>1368</v>
      </c>
      <c r="H54" s="1446" t="s">
        <v>1368</v>
      </c>
      <c r="I54" s="1446" t="s">
        <v>1368</v>
      </c>
      <c r="J54" s="1446" t="s">
        <v>1368</v>
      </c>
      <c r="K54" s="1446" t="s">
        <v>1368</v>
      </c>
      <c r="L54" s="1446" t="s">
        <v>1368</v>
      </c>
      <c r="M54" s="1446" t="s">
        <v>1368</v>
      </c>
      <c r="N54" s="1446" t="s">
        <v>1368</v>
      </c>
      <c r="O54" s="1446"/>
      <c r="P54" s="1446" t="s">
        <v>1368</v>
      </c>
      <c r="Q54" s="1446" t="s">
        <v>1368</v>
      </c>
      <c r="R54" s="1446"/>
      <c r="S54" s="1446" t="s">
        <v>1368</v>
      </c>
      <c r="T54" s="1446" t="s">
        <v>1368</v>
      </c>
      <c r="U54" s="1446" t="s">
        <v>1368</v>
      </c>
      <c r="V54" s="1446" t="s">
        <v>1368</v>
      </c>
      <c r="W54" s="1464"/>
      <c r="X54" s="1464"/>
      <c r="Y54" s="1681"/>
      <c r="Z54" s="1446"/>
      <c r="AA54" s="1446"/>
      <c r="AB54" s="1446"/>
      <c r="AC54" s="1446"/>
      <c r="AD54" s="1446"/>
      <c r="AE54" s="1446"/>
      <c r="AF54" s="1446"/>
      <c r="AG54" s="2387"/>
      <c r="AH54" s="2387"/>
      <c r="AI54" s="1437"/>
      <c r="AJ54" s="1437"/>
      <c r="AK54" s="1437"/>
      <c r="AL54" s="1437"/>
      <c r="AM54" s="1437"/>
      <c r="AN54" s="1437"/>
      <c r="AO54" s="1437"/>
      <c r="AP54" s="2004"/>
      <c r="AQ54" s="2004"/>
      <c r="AR54" s="2004"/>
      <c r="AS54" s="2004"/>
      <c r="AT54" s="2004"/>
      <c r="AU54" s="2004"/>
      <c r="AV54" s="2004"/>
      <c r="AW54" s="2004"/>
      <c r="AX54" s="2004"/>
      <c r="AY54" s="2004"/>
      <c r="AZ54" s="2004"/>
      <c r="BA54" s="2004"/>
      <c r="BB54" s="2004"/>
      <c r="BC54" s="2004"/>
      <c r="BD54" s="2004"/>
      <c r="BE54" s="2004"/>
      <c r="BF54" s="2004"/>
      <c r="BG54" s="2004"/>
      <c r="BH54" s="2004"/>
      <c r="BI54" s="2004"/>
      <c r="BJ54" s="2004"/>
      <c r="BK54" s="2004"/>
      <c r="BL54" s="2004"/>
      <c r="BM54" s="2004"/>
      <c r="BN54" s="2004"/>
      <c r="BO54" s="2004"/>
      <c r="BP54" s="2004"/>
      <c r="BQ54" s="2004"/>
      <c r="BR54" s="2004"/>
      <c r="BS54" s="2004"/>
      <c r="BT54" s="2004"/>
      <c r="BU54" s="2004"/>
      <c r="BV54" s="2004"/>
      <c r="BW54" s="2004"/>
      <c r="BX54" s="2004"/>
      <c r="BY54" s="2004"/>
      <c r="BZ54" s="2004"/>
      <c r="CA54" s="2004"/>
      <c r="CB54" s="2004"/>
      <c r="CC54" s="2004"/>
      <c r="CD54" s="2004"/>
      <c r="CE54" s="2004"/>
      <c r="CF54" s="2004"/>
      <c r="CG54" s="2004"/>
      <c r="CH54" s="2004"/>
      <c r="CI54" s="2004"/>
      <c r="CJ54" s="2004"/>
      <c r="CK54" s="2004"/>
      <c r="CL54" s="2004"/>
      <c r="CM54" s="2004"/>
      <c r="CN54" s="2004"/>
      <c r="CO54" s="2004"/>
      <c r="CP54" s="2004"/>
      <c r="CQ54" s="2004"/>
      <c r="CR54" s="2004"/>
      <c r="CS54" s="2004"/>
      <c r="CT54" s="2004"/>
      <c r="CU54" s="2004"/>
      <c r="CV54" s="2004"/>
      <c r="CW54" s="2004"/>
      <c r="CX54" s="2004"/>
      <c r="CY54" s="2004"/>
      <c r="CZ54" s="2004"/>
      <c r="DA54" s="2004"/>
      <c r="DB54" s="2004"/>
      <c r="DC54" s="2004"/>
      <c r="DD54" s="2004"/>
      <c r="DE54" s="2004"/>
      <c r="DF54" s="2004"/>
      <c r="DG54" s="2004"/>
      <c r="DH54" s="2004"/>
      <c r="DI54" s="2004"/>
      <c r="DJ54" s="2004"/>
      <c r="DK54" s="2004"/>
      <c r="DL54" s="2004"/>
      <c r="DM54" s="2004"/>
      <c r="DN54" s="2004"/>
      <c r="DO54" s="2004"/>
      <c r="DP54" s="2004"/>
      <c r="DQ54" s="2004"/>
      <c r="DR54" s="2004"/>
      <c r="DS54" s="2004"/>
      <c r="DT54" s="2004"/>
      <c r="DU54" s="2004"/>
      <c r="DV54" s="2004"/>
      <c r="DW54" s="2004"/>
      <c r="DX54" s="2004"/>
      <c r="DY54" s="2004"/>
      <c r="DZ54" s="2004"/>
      <c r="EA54" s="2004"/>
      <c r="EB54" s="2004"/>
      <c r="EC54" s="2004"/>
      <c r="ED54" s="2004"/>
      <c r="EE54" s="2004"/>
      <c r="EF54" s="2004"/>
      <c r="EG54" s="2004"/>
      <c r="EH54" s="2004"/>
      <c r="EI54" s="2004"/>
      <c r="EJ54" s="2004"/>
      <c r="EK54" s="2004"/>
      <c r="EL54" s="2004"/>
      <c r="EM54" s="2004"/>
      <c r="EN54" s="2004"/>
      <c r="EO54" s="2004"/>
      <c r="EP54" s="2004"/>
      <c r="EQ54" s="2004"/>
      <c r="ER54" s="2004"/>
      <c r="ES54" s="2004"/>
      <c r="ET54" s="2004"/>
      <c r="EU54" s="2004"/>
      <c r="EV54" s="2004"/>
      <c r="EW54" s="2004"/>
      <c r="EX54" s="2004"/>
      <c r="EY54" s="2004"/>
      <c r="EZ54" s="2004"/>
      <c r="FA54" s="2004"/>
      <c r="FB54" s="2004"/>
      <c r="FC54" s="2004"/>
      <c r="FD54" s="2004"/>
      <c r="FE54" s="2004"/>
      <c r="FF54" s="2004"/>
      <c r="FG54" s="2004"/>
      <c r="FH54" s="2004"/>
      <c r="FI54" s="2004"/>
      <c r="FJ54" s="2004"/>
      <c r="FK54" s="2004"/>
      <c r="FL54" s="2004"/>
      <c r="FM54" s="2004"/>
      <c r="FN54" s="2004"/>
      <c r="FO54" s="2004"/>
      <c r="FP54" s="2004"/>
      <c r="FQ54" s="2004"/>
      <c r="FR54" s="2004"/>
      <c r="FS54" s="2004"/>
      <c r="FT54" s="2004"/>
      <c r="FU54" s="2004"/>
      <c r="FV54" s="2004"/>
      <c r="FW54" s="2004"/>
      <c r="FX54" s="2004"/>
      <c r="FY54" s="2004"/>
      <c r="FZ54" s="2004"/>
      <c r="GA54" s="2004"/>
      <c r="GB54" s="2004"/>
      <c r="GC54" s="2004"/>
      <c r="GD54" s="2004"/>
      <c r="GE54" s="2004"/>
      <c r="GF54" s="2004"/>
      <c r="GG54" s="2004"/>
      <c r="GH54" s="2004"/>
      <c r="GI54" s="2004"/>
      <c r="GJ54" s="2004"/>
      <c r="GK54" s="2004"/>
      <c r="GL54" s="2004"/>
      <c r="GM54" s="2004"/>
      <c r="GN54" s="2004"/>
      <c r="GO54" s="2004"/>
      <c r="GP54" s="2004"/>
    </row>
    <row r="55" spans="1:198" s="1433" customFormat="1" ht="18.75" hidden="1" x14ac:dyDescent="0.25">
      <c r="A55" s="1448" t="s">
        <v>133</v>
      </c>
      <c r="B55" s="1436">
        <v>45434</v>
      </c>
      <c r="C55" s="1437"/>
      <c r="D55" s="1437"/>
      <c r="E55" s="1438" t="s">
        <v>1368</v>
      </c>
      <c r="F55" s="1438" t="s">
        <v>1368</v>
      </c>
      <c r="G55" s="1438" t="s">
        <v>1368</v>
      </c>
      <c r="H55" s="1438" t="s">
        <v>1368</v>
      </c>
      <c r="I55" s="1438" t="s">
        <v>1368</v>
      </c>
      <c r="J55" s="1438" t="s">
        <v>1368</v>
      </c>
      <c r="K55" s="1438" t="s">
        <v>1368</v>
      </c>
      <c r="L55" s="1438" t="s">
        <v>1368</v>
      </c>
      <c r="M55" s="1438" t="s">
        <v>1368</v>
      </c>
      <c r="N55" s="1438" t="s">
        <v>1368</v>
      </c>
      <c r="O55" s="1437"/>
      <c r="P55" s="1438" t="s">
        <v>1368</v>
      </c>
      <c r="Q55" s="1438" t="s">
        <v>1368</v>
      </c>
      <c r="R55" s="1437"/>
      <c r="S55" s="1438" t="s">
        <v>1368</v>
      </c>
      <c r="T55" s="1452" t="s">
        <v>1385</v>
      </c>
      <c r="U55" s="1438" t="s">
        <v>1368</v>
      </c>
      <c r="V55" s="1438" t="s">
        <v>1368</v>
      </c>
      <c r="W55" s="1438" t="s">
        <v>1368</v>
      </c>
      <c r="X55" s="1438" t="s">
        <v>1368</v>
      </c>
      <c r="Y55" s="1682" t="s">
        <v>1368</v>
      </c>
      <c r="Z55" s="1437" t="s">
        <v>1368</v>
      </c>
      <c r="AA55" s="1437" t="s">
        <v>1703</v>
      </c>
      <c r="AB55" s="1437" t="s">
        <v>1703</v>
      </c>
      <c r="AC55" s="1437" t="s">
        <v>1703</v>
      </c>
      <c r="AD55" s="1437"/>
      <c r="AE55" s="1437"/>
      <c r="AF55" s="1437"/>
      <c r="AG55" s="1682"/>
      <c r="AH55" s="1682"/>
      <c r="AI55" s="1437"/>
      <c r="AJ55" s="1437"/>
      <c r="AK55" s="1437"/>
      <c r="AL55" s="1437"/>
      <c r="AM55" s="1437"/>
      <c r="AN55" s="1437"/>
      <c r="AO55" s="1437"/>
      <c r="AP55" s="2004"/>
      <c r="AQ55" s="2004"/>
      <c r="AR55" s="2004"/>
      <c r="AS55" s="2004"/>
      <c r="AT55" s="2004"/>
      <c r="AU55" s="2004"/>
      <c r="AV55" s="2004"/>
      <c r="AW55" s="2004"/>
      <c r="AX55" s="2004"/>
      <c r="AY55" s="2004"/>
      <c r="AZ55" s="2004"/>
      <c r="BA55" s="2004"/>
      <c r="BB55" s="2004"/>
      <c r="BC55" s="2004"/>
      <c r="BD55" s="2004"/>
      <c r="BE55" s="2004"/>
      <c r="BF55" s="2004"/>
      <c r="BG55" s="2004"/>
      <c r="BH55" s="2004"/>
      <c r="BI55" s="2004"/>
      <c r="BJ55" s="2004"/>
      <c r="BK55" s="2004"/>
      <c r="BL55" s="2004"/>
      <c r="BM55" s="2004"/>
      <c r="BN55" s="2004"/>
      <c r="BO55" s="2004"/>
      <c r="BP55" s="2004"/>
      <c r="BQ55" s="2004"/>
      <c r="BR55" s="2004"/>
      <c r="BS55" s="2004"/>
      <c r="BT55" s="2004"/>
      <c r="BU55" s="2004"/>
      <c r="BV55" s="2004"/>
      <c r="BW55" s="2004"/>
      <c r="BX55" s="2004"/>
      <c r="BY55" s="2004"/>
      <c r="BZ55" s="2004"/>
      <c r="CA55" s="2004"/>
      <c r="CB55" s="2004"/>
      <c r="CC55" s="2004"/>
      <c r="CD55" s="2004"/>
      <c r="CE55" s="2004"/>
      <c r="CF55" s="2004"/>
      <c r="CG55" s="2004"/>
      <c r="CH55" s="2004"/>
      <c r="CI55" s="2004"/>
      <c r="CJ55" s="2004"/>
      <c r="CK55" s="2004"/>
      <c r="CL55" s="2004"/>
      <c r="CM55" s="2004"/>
      <c r="CN55" s="2004"/>
      <c r="CO55" s="2004"/>
      <c r="CP55" s="2004"/>
      <c r="CQ55" s="2004"/>
      <c r="CR55" s="2004"/>
      <c r="CS55" s="2004"/>
      <c r="CT55" s="2004"/>
      <c r="CU55" s="2004"/>
      <c r="CV55" s="2004"/>
      <c r="CW55" s="2004"/>
      <c r="CX55" s="2004"/>
      <c r="CY55" s="2004"/>
      <c r="CZ55" s="2004"/>
      <c r="DA55" s="2004"/>
      <c r="DB55" s="2004"/>
      <c r="DC55" s="2004"/>
      <c r="DD55" s="2004"/>
      <c r="DE55" s="2004"/>
      <c r="DF55" s="2004"/>
      <c r="DG55" s="2004"/>
      <c r="DH55" s="2004"/>
      <c r="DI55" s="2004"/>
      <c r="DJ55" s="2004"/>
      <c r="DK55" s="2004"/>
      <c r="DL55" s="2004"/>
      <c r="DM55" s="2004"/>
      <c r="DN55" s="2004"/>
      <c r="DO55" s="2004"/>
      <c r="DP55" s="2004"/>
      <c r="DQ55" s="2004"/>
      <c r="DR55" s="2004"/>
      <c r="DS55" s="2004"/>
      <c r="DT55" s="2004"/>
      <c r="DU55" s="2004"/>
      <c r="DV55" s="2004"/>
      <c r="DW55" s="2004"/>
      <c r="DX55" s="2004"/>
      <c r="DY55" s="2004"/>
      <c r="DZ55" s="2004"/>
      <c r="EA55" s="2004"/>
      <c r="EB55" s="2004"/>
      <c r="EC55" s="2004"/>
      <c r="ED55" s="2004"/>
      <c r="EE55" s="2004"/>
      <c r="EF55" s="2004"/>
      <c r="EG55" s="2004"/>
      <c r="EH55" s="2004"/>
      <c r="EI55" s="2004"/>
      <c r="EJ55" s="2004"/>
      <c r="EK55" s="2004"/>
      <c r="EL55" s="2004"/>
      <c r="EM55" s="2004"/>
      <c r="EN55" s="2004"/>
      <c r="EO55" s="2004"/>
      <c r="EP55" s="2004"/>
      <c r="EQ55" s="2004"/>
      <c r="ER55" s="2004"/>
      <c r="ES55" s="2004"/>
      <c r="ET55" s="2004"/>
      <c r="EU55" s="2004"/>
      <c r="EV55" s="2004"/>
      <c r="EW55" s="2004"/>
      <c r="EX55" s="2004"/>
      <c r="EY55" s="2004"/>
      <c r="EZ55" s="2004"/>
      <c r="FA55" s="2004"/>
      <c r="FB55" s="2004"/>
      <c r="FC55" s="2004"/>
      <c r="FD55" s="2004"/>
      <c r="FE55" s="2004"/>
      <c r="FF55" s="2004"/>
      <c r="FG55" s="2004"/>
      <c r="FH55" s="2004"/>
      <c r="FI55" s="2004"/>
      <c r="FJ55" s="2004"/>
      <c r="FK55" s="2004"/>
      <c r="FL55" s="2004"/>
      <c r="FM55" s="2004"/>
      <c r="FN55" s="2004"/>
      <c r="FO55" s="2004"/>
      <c r="FP55" s="2004"/>
      <c r="FQ55" s="2004"/>
      <c r="FR55" s="2004"/>
      <c r="FS55" s="2004"/>
      <c r="FT55" s="2004"/>
      <c r="FU55" s="2004"/>
      <c r="FV55" s="2004"/>
      <c r="FW55" s="2004"/>
      <c r="FX55" s="2004"/>
      <c r="FY55" s="2004"/>
      <c r="FZ55" s="2004"/>
      <c r="GA55" s="2004"/>
      <c r="GB55" s="2004"/>
      <c r="GC55" s="2004"/>
      <c r="GD55" s="2004"/>
      <c r="GE55" s="2004"/>
      <c r="GF55" s="2004"/>
      <c r="GG55" s="2004"/>
      <c r="GH55" s="2004"/>
      <c r="GI55" s="2004"/>
      <c r="GJ55" s="2004"/>
      <c r="GK55" s="2004"/>
      <c r="GL55" s="2004"/>
      <c r="GM55" s="2004"/>
      <c r="GN55" s="2004"/>
      <c r="GO55" s="2004"/>
      <c r="GP55" s="2004"/>
    </row>
    <row r="56" spans="1:198" s="1419" customFormat="1" ht="19.5" hidden="1" thickBot="1" x14ac:dyDescent="0.3">
      <c r="A56" s="1429" t="s">
        <v>130</v>
      </c>
      <c r="B56" s="1442">
        <v>45434</v>
      </c>
      <c r="C56" s="1438"/>
      <c r="D56" s="1438"/>
      <c r="E56" s="1438" t="s">
        <v>1368</v>
      </c>
      <c r="F56" s="1438" t="s">
        <v>1368</v>
      </c>
      <c r="G56" s="1438" t="s">
        <v>1368</v>
      </c>
      <c r="H56" s="1438" t="s">
        <v>1368</v>
      </c>
      <c r="I56" s="1438" t="s">
        <v>1368</v>
      </c>
      <c r="J56" s="1438" t="s">
        <v>1368</v>
      </c>
      <c r="K56" s="1438" t="s">
        <v>1368</v>
      </c>
      <c r="L56" s="1438" t="s">
        <v>1368</v>
      </c>
      <c r="M56" s="1438" t="s">
        <v>1368</v>
      </c>
      <c r="N56" s="1438" t="s">
        <v>1368</v>
      </c>
      <c r="O56" s="1438"/>
      <c r="P56" s="1438" t="s">
        <v>1368</v>
      </c>
      <c r="Q56" s="1438" t="s">
        <v>1368</v>
      </c>
      <c r="R56" s="1438"/>
      <c r="S56" s="1438" t="s">
        <v>1368</v>
      </c>
      <c r="T56" s="1438" t="s">
        <v>1368</v>
      </c>
      <c r="U56" s="1438" t="s">
        <v>1368</v>
      </c>
      <c r="V56" s="1438" t="s">
        <v>1368</v>
      </c>
      <c r="W56" s="1438" t="s">
        <v>1368</v>
      </c>
      <c r="X56" s="1438" t="s">
        <v>1368</v>
      </c>
      <c r="Y56" s="1683" t="s">
        <v>1368</v>
      </c>
      <c r="Z56" s="1438" t="s">
        <v>1368</v>
      </c>
      <c r="AA56" s="1438" t="s">
        <v>1703</v>
      </c>
      <c r="AB56" s="1437" t="s">
        <v>1703</v>
      </c>
      <c r="AC56" s="1437" t="s">
        <v>1703</v>
      </c>
      <c r="AD56" s="1438"/>
      <c r="AE56" s="1438"/>
      <c r="AF56" s="1438"/>
      <c r="AG56" s="1683"/>
      <c r="AH56" s="1683"/>
      <c r="AI56" s="1437"/>
      <c r="AJ56" s="1437"/>
      <c r="AK56" s="1437"/>
      <c r="AL56" s="1437"/>
      <c r="AM56" s="1437"/>
      <c r="AN56" s="1437"/>
      <c r="AO56" s="1437"/>
      <c r="AP56" s="2004"/>
      <c r="AQ56" s="2004"/>
      <c r="AR56" s="2004"/>
      <c r="AS56" s="2004"/>
      <c r="AT56" s="2004"/>
      <c r="AU56" s="2004"/>
      <c r="AV56" s="2004"/>
      <c r="AW56" s="2004"/>
      <c r="AX56" s="2004"/>
      <c r="AY56" s="2004"/>
      <c r="AZ56" s="2004"/>
      <c r="BA56" s="2004"/>
      <c r="BB56" s="2004"/>
      <c r="BC56" s="2004"/>
      <c r="BD56" s="2004"/>
      <c r="BE56" s="2004"/>
      <c r="BF56" s="2004"/>
      <c r="BG56" s="2004"/>
      <c r="BH56" s="2004"/>
      <c r="BI56" s="2004"/>
      <c r="BJ56" s="2004"/>
      <c r="BK56" s="2004"/>
      <c r="BL56" s="2004"/>
      <c r="BM56" s="2004"/>
      <c r="BN56" s="2004"/>
      <c r="BO56" s="2004"/>
      <c r="BP56" s="2004"/>
      <c r="BQ56" s="2004"/>
      <c r="BR56" s="2004"/>
      <c r="BS56" s="2004"/>
      <c r="BT56" s="2004"/>
      <c r="BU56" s="2004"/>
      <c r="BV56" s="2004"/>
      <c r="BW56" s="2004"/>
      <c r="BX56" s="2004"/>
      <c r="BY56" s="2004"/>
      <c r="BZ56" s="2004"/>
      <c r="CA56" s="2004"/>
      <c r="CB56" s="2004"/>
      <c r="CC56" s="2004"/>
      <c r="CD56" s="2004"/>
      <c r="CE56" s="2004"/>
      <c r="CF56" s="2004"/>
      <c r="CG56" s="2004"/>
      <c r="CH56" s="2004"/>
      <c r="CI56" s="2004"/>
      <c r="CJ56" s="2004"/>
      <c r="CK56" s="2004"/>
      <c r="CL56" s="2004"/>
      <c r="CM56" s="2004"/>
      <c r="CN56" s="2004"/>
      <c r="CO56" s="2004"/>
      <c r="CP56" s="2004"/>
      <c r="CQ56" s="2004"/>
      <c r="CR56" s="2004"/>
      <c r="CS56" s="2004"/>
      <c r="CT56" s="2004"/>
      <c r="CU56" s="2004"/>
      <c r="CV56" s="2004"/>
      <c r="CW56" s="2004"/>
      <c r="CX56" s="2004"/>
      <c r="CY56" s="2004"/>
      <c r="CZ56" s="2004"/>
      <c r="DA56" s="2004"/>
      <c r="DB56" s="2004"/>
      <c r="DC56" s="2004"/>
      <c r="DD56" s="2004"/>
      <c r="DE56" s="2004"/>
      <c r="DF56" s="2004"/>
      <c r="DG56" s="2004"/>
      <c r="DH56" s="2004"/>
      <c r="DI56" s="2004"/>
      <c r="DJ56" s="2004"/>
      <c r="DK56" s="2004"/>
      <c r="DL56" s="2004"/>
      <c r="DM56" s="2004"/>
      <c r="DN56" s="2004"/>
      <c r="DO56" s="2004"/>
      <c r="DP56" s="2004"/>
      <c r="DQ56" s="2004"/>
      <c r="DR56" s="2004"/>
      <c r="DS56" s="2004"/>
      <c r="DT56" s="2004"/>
      <c r="DU56" s="2004"/>
      <c r="DV56" s="2004"/>
      <c r="DW56" s="2004"/>
      <c r="DX56" s="2004"/>
      <c r="DY56" s="2004"/>
      <c r="DZ56" s="2004"/>
      <c r="EA56" s="2004"/>
      <c r="EB56" s="2004"/>
      <c r="EC56" s="2004"/>
      <c r="ED56" s="2004"/>
      <c r="EE56" s="2004"/>
      <c r="EF56" s="2004"/>
      <c r="EG56" s="2004"/>
      <c r="EH56" s="2004"/>
      <c r="EI56" s="2004"/>
      <c r="EJ56" s="2004"/>
      <c r="EK56" s="2004"/>
      <c r="EL56" s="2004"/>
      <c r="EM56" s="2004"/>
      <c r="EN56" s="2004"/>
      <c r="EO56" s="2004"/>
      <c r="EP56" s="2004"/>
      <c r="EQ56" s="2004"/>
      <c r="ER56" s="2004"/>
      <c r="ES56" s="2004"/>
      <c r="ET56" s="2004"/>
      <c r="EU56" s="2004"/>
      <c r="EV56" s="2004"/>
      <c r="EW56" s="2004"/>
      <c r="EX56" s="2004"/>
      <c r="EY56" s="2004"/>
      <c r="EZ56" s="2004"/>
      <c r="FA56" s="2004"/>
      <c r="FB56" s="2004"/>
      <c r="FC56" s="2004"/>
      <c r="FD56" s="2004"/>
      <c r="FE56" s="2004"/>
      <c r="FF56" s="2004"/>
      <c r="FG56" s="2004"/>
      <c r="FH56" s="2004"/>
      <c r="FI56" s="2004"/>
      <c r="FJ56" s="2004"/>
      <c r="FK56" s="2004"/>
      <c r="FL56" s="2004"/>
      <c r="FM56" s="2004"/>
      <c r="FN56" s="2004"/>
      <c r="FO56" s="2004"/>
      <c r="FP56" s="2004"/>
      <c r="FQ56" s="2004"/>
      <c r="FR56" s="2004"/>
      <c r="FS56" s="2004"/>
      <c r="FT56" s="2004"/>
      <c r="FU56" s="2004"/>
      <c r="FV56" s="2004"/>
      <c r="FW56" s="2004"/>
      <c r="FX56" s="2004"/>
      <c r="FY56" s="2004"/>
      <c r="FZ56" s="2004"/>
      <c r="GA56" s="2004"/>
      <c r="GB56" s="2004"/>
      <c r="GC56" s="2004"/>
      <c r="GD56" s="2004"/>
      <c r="GE56" s="2004"/>
      <c r="GF56" s="2004"/>
      <c r="GG56" s="2004"/>
      <c r="GH56" s="2004"/>
      <c r="GI56" s="2004"/>
      <c r="GJ56" s="2004"/>
      <c r="GK56" s="2004"/>
      <c r="GL56" s="2004"/>
      <c r="GM56" s="2004"/>
      <c r="GN56" s="2004"/>
      <c r="GO56" s="2004"/>
      <c r="GP56" s="2004"/>
    </row>
    <row r="57" spans="1:198" s="1419" customFormat="1" ht="15.75" thickBot="1" x14ac:dyDescent="0.3">
      <c r="Z57" s="1438"/>
      <c r="AA57" s="1438"/>
      <c r="AB57" s="1438"/>
      <c r="AC57" s="1438"/>
      <c r="AD57" s="1438"/>
      <c r="AE57" s="1438"/>
      <c r="AF57" s="1438"/>
      <c r="AG57" s="1683"/>
      <c r="AH57" s="1683"/>
      <c r="AI57" s="1437"/>
      <c r="AJ57" s="1437"/>
      <c r="AK57" s="1437"/>
      <c r="AL57" s="1437"/>
      <c r="AM57" s="1437"/>
      <c r="AN57" s="1437"/>
      <c r="AO57" s="1437"/>
      <c r="AP57" s="2004"/>
      <c r="AQ57" s="2004"/>
      <c r="AR57" s="2004"/>
      <c r="AS57" s="2004"/>
      <c r="AT57" s="2004"/>
      <c r="AU57" s="2004"/>
      <c r="AV57" s="2004"/>
      <c r="AW57" s="2004"/>
      <c r="AX57" s="2004"/>
      <c r="AY57" s="2004"/>
      <c r="AZ57" s="2004"/>
      <c r="BA57" s="2004"/>
      <c r="BB57" s="2004"/>
      <c r="BC57" s="2004"/>
      <c r="BD57" s="2004"/>
      <c r="BE57" s="2004"/>
      <c r="BF57" s="2004"/>
      <c r="BG57" s="2004"/>
      <c r="BH57" s="2004"/>
      <c r="BI57" s="2004"/>
      <c r="BJ57" s="2004"/>
      <c r="BK57" s="2004"/>
      <c r="BL57" s="2004"/>
      <c r="BM57" s="2004"/>
      <c r="BN57" s="2004"/>
      <c r="BO57" s="2004"/>
      <c r="BP57" s="2004"/>
      <c r="BQ57" s="2004"/>
      <c r="BR57" s="2004"/>
      <c r="BS57" s="2004"/>
      <c r="BT57" s="2004"/>
      <c r="BU57" s="2004"/>
      <c r="BV57" s="2004"/>
      <c r="BW57" s="2004"/>
      <c r="BX57" s="2004"/>
      <c r="BY57" s="2004"/>
      <c r="BZ57" s="2004"/>
      <c r="CA57" s="2004"/>
      <c r="CB57" s="2004"/>
      <c r="CC57" s="2004"/>
      <c r="CD57" s="2004"/>
      <c r="CE57" s="2004"/>
      <c r="CF57" s="2004"/>
      <c r="CG57" s="2004"/>
      <c r="CH57" s="2004"/>
      <c r="CI57" s="2004"/>
      <c r="CJ57" s="2004"/>
      <c r="CK57" s="2004"/>
      <c r="CL57" s="2004"/>
      <c r="CM57" s="2004"/>
      <c r="CN57" s="2004"/>
      <c r="CO57" s="2004"/>
      <c r="CP57" s="2004"/>
      <c r="CQ57" s="2004"/>
      <c r="CR57" s="2004"/>
      <c r="CS57" s="2004"/>
      <c r="CT57" s="2004"/>
      <c r="CU57" s="2004"/>
      <c r="CV57" s="2004"/>
      <c r="CW57" s="2004"/>
      <c r="CX57" s="2004"/>
      <c r="CY57" s="2004"/>
      <c r="CZ57" s="2004"/>
      <c r="DA57" s="2004"/>
      <c r="DB57" s="2004"/>
      <c r="DC57" s="2004"/>
      <c r="DD57" s="2004"/>
      <c r="DE57" s="2004"/>
      <c r="DF57" s="2004"/>
      <c r="DG57" s="2004"/>
      <c r="DH57" s="2004"/>
      <c r="DI57" s="2004"/>
      <c r="DJ57" s="2004"/>
      <c r="DK57" s="2004"/>
      <c r="DL57" s="2004"/>
      <c r="DM57" s="2004"/>
      <c r="DN57" s="2004"/>
      <c r="DO57" s="2004"/>
      <c r="DP57" s="2004"/>
      <c r="DQ57" s="2004"/>
      <c r="DR57" s="2004"/>
      <c r="DS57" s="2004"/>
      <c r="DT57" s="2004"/>
      <c r="DU57" s="2004"/>
      <c r="DV57" s="2004"/>
      <c r="DW57" s="2004"/>
      <c r="DX57" s="2004"/>
      <c r="DY57" s="2004"/>
      <c r="DZ57" s="2004"/>
      <c r="EA57" s="2004"/>
      <c r="EB57" s="2004"/>
      <c r="EC57" s="2004"/>
      <c r="ED57" s="2004"/>
      <c r="EE57" s="2004"/>
      <c r="EF57" s="2004"/>
      <c r="EG57" s="2004"/>
      <c r="EH57" s="2004"/>
      <c r="EI57" s="2004"/>
      <c r="EJ57" s="2004"/>
      <c r="EK57" s="2004"/>
      <c r="EL57" s="2004"/>
      <c r="EM57" s="2004"/>
      <c r="EN57" s="2004"/>
      <c r="EO57" s="2004"/>
      <c r="EP57" s="2004"/>
      <c r="EQ57" s="2004"/>
      <c r="ER57" s="2004"/>
      <c r="ES57" s="2004"/>
      <c r="ET57" s="2004"/>
      <c r="EU57" s="2004"/>
      <c r="EV57" s="2004"/>
      <c r="EW57" s="2004"/>
      <c r="EX57" s="2004"/>
      <c r="EY57" s="2004"/>
      <c r="EZ57" s="2004"/>
      <c r="FA57" s="2004"/>
      <c r="FB57" s="2004"/>
      <c r="FC57" s="2004"/>
      <c r="FD57" s="2004"/>
      <c r="FE57" s="2004"/>
      <c r="FF57" s="2004"/>
      <c r="FG57" s="2004"/>
      <c r="FH57" s="2004"/>
      <c r="FI57" s="2004"/>
      <c r="FJ57" s="2004"/>
      <c r="FK57" s="2004"/>
      <c r="FL57" s="2004"/>
      <c r="FM57" s="2004"/>
      <c r="FN57" s="2004"/>
      <c r="FO57" s="2004"/>
      <c r="FP57" s="2004"/>
      <c r="FQ57" s="2004"/>
      <c r="FR57" s="2004"/>
      <c r="FS57" s="2004"/>
      <c r="FT57" s="2004"/>
      <c r="FU57" s="2004"/>
      <c r="FV57" s="2004"/>
      <c r="FW57" s="2004"/>
      <c r="FX57" s="2004"/>
      <c r="FY57" s="2004"/>
      <c r="FZ57" s="2004"/>
      <c r="GA57" s="2004"/>
      <c r="GB57" s="2004"/>
      <c r="GC57" s="2004"/>
      <c r="GD57" s="2004"/>
      <c r="GE57" s="2004"/>
      <c r="GF57" s="2004"/>
      <c r="GG57" s="2004"/>
      <c r="GH57" s="2004"/>
      <c r="GI57" s="2004"/>
      <c r="GJ57" s="2004"/>
      <c r="GK57" s="2004"/>
      <c r="GL57" s="2004"/>
      <c r="GM57" s="2004"/>
      <c r="GN57" s="2004"/>
      <c r="GO57" s="2004"/>
      <c r="GP57" s="2004"/>
    </row>
    <row r="58" spans="1:198" s="1419" customFormat="1" ht="16.5" thickBot="1" x14ac:dyDescent="0.3">
      <c r="A58" s="1425" t="s">
        <v>1384</v>
      </c>
      <c r="B58" s="1449" t="s">
        <v>1256</v>
      </c>
      <c r="C58" s="1450" t="s">
        <v>1257</v>
      </c>
      <c r="D58" s="1450" t="s">
        <v>1367</v>
      </c>
      <c r="E58" s="1450" t="s">
        <v>1347</v>
      </c>
      <c r="F58" s="1450" t="s">
        <v>1348</v>
      </c>
      <c r="G58" s="1450" t="s">
        <v>1349</v>
      </c>
      <c r="H58" s="1450" t="s">
        <v>1350</v>
      </c>
      <c r="I58" s="1450" t="s">
        <v>1351</v>
      </c>
      <c r="J58" s="1450" t="s">
        <v>1352</v>
      </c>
      <c r="K58" s="1450" t="s">
        <v>1353</v>
      </c>
      <c r="L58" s="1450" t="s">
        <v>1369</v>
      </c>
      <c r="M58" s="1450" t="s">
        <v>1354</v>
      </c>
      <c r="N58" s="1450" t="s">
        <v>1355</v>
      </c>
      <c r="O58" s="1422" t="s">
        <v>1370</v>
      </c>
      <c r="P58" s="1450" t="s">
        <v>1356</v>
      </c>
      <c r="Q58" s="1450" t="s">
        <v>1357</v>
      </c>
      <c r="R58" s="1450" t="s">
        <v>1358</v>
      </c>
      <c r="S58" s="1450" t="s">
        <v>1359</v>
      </c>
      <c r="T58" s="1450" t="s">
        <v>1360</v>
      </c>
      <c r="U58" s="1450" t="s">
        <v>1423</v>
      </c>
      <c r="V58" s="1450" t="s">
        <v>1362</v>
      </c>
      <c r="W58" s="1450" t="s">
        <v>1363</v>
      </c>
      <c r="X58" s="1450" t="s">
        <v>1364</v>
      </c>
      <c r="Y58" s="1451" t="s">
        <v>1365</v>
      </c>
      <c r="Z58" s="1684" t="s">
        <v>1611</v>
      </c>
      <c r="AA58" s="1685" t="s">
        <v>1612</v>
      </c>
      <c r="AB58" s="1685" t="s">
        <v>1613</v>
      </c>
      <c r="AC58" s="1685" t="s">
        <v>1614</v>
      </c>
      <c r="AD58" s="1685" t="s">
        <v>1615</v>
      </c>
      <c r="AE58" s="1686" t="s">
        <v>1616</v>
      </c>
      <c r="AF58" s="1676" t="s">
        <v>1347</v>
      </c>
      <c r="AG58" s="1675" t="s">
        <v>1348</v>
      </c>
      <c r="AH58" s="1675" t="s">
        <v>2068</v>
      </c>
      <c r="AI58" s="1437" t="s">
        <v>1350</v>
      </c>
      <c r="AJ58" s="1437" t="s">
        <v>1351</v>
      </c>
      <c r="AK58" s="1437" t="s">
        <v>1352</v>
      </c>
      <c r="AL58" s="1437" t="s">
        <v>2069</v>
      </c>
      <c r="AM58" s="1437" t="s">
        <v>1354</v>
      </c>
      <c r="AN58" s="1437" t="s">
        <v>1355</v>
      </c>
      <c r="AO58" s="1437" t="s">
        <v>1356</v>
      </c>
      <c r="AP58" s="2004"/>
      <c r="AQ58" s="2004"/>
      <c r="AR58" s="2004"/>
      <c r="AS58" s="2004"/>
      <c r="AT58" s="2004"/>
      <c r="AU58" s="2004"/>
      <c r="AV58" s="2004"/>
      <c r="AW58" s="2004"/>
      <c r="AX58" s="2004"/>
      <c r="AY58" s="2004"/>
      <c r="AZ58" s="2004"/>
      <c r="BA58" s="2004"/>
      <c r="BB58" s="2004"/>
      <c r="BC58" s="2004"/>
      <c r="BD58" s="2004"/>
      <c r="BE58" s="2004"/>
      <c r="BF58" s="2004"/>
      <c r="BG58" s="2004"/>
      <c r="BH58" s="2004"/>
      <c r="BI58" s="2004"/>
      <c r="BJ58" s="2004"/>
      <c r="BK58" s="2004"/>
      <c r="BL58" s="2004"/>
      <c r="BM58" s="2004"/>
      <c r="BN58" s="2004"/>
      <c r="BO58" s="2004"/>
      <c r="BP58" s="2004"/>
      <c r="BQ58" s="2004"/>
      <c r="BR58" s="2004"/>
      <c r="BS58" s="2004"/>
      <c r="BT58" s="2004"/>
      <c r="BU58" s="2004"/>
      <c r="BV58" s="2004"/>
      <c r="BW58" s="2004"/>
      <c r="BX58" s="2004"/>
      <c r="BY58" s="2004"/>
      <c r="BZ58" s="2004"/>
      <c r="CA58" s="2004"/>
      <c r="CB58" s="2004"/>
      <c r="CC58" s="2004"/>
      <c r="CD58" s="2004"/>
      <c r="CE58" s="2004"/>
      <c r="CF58" s="2004"/>
      <c r="CG58" s="2004"/>
      <c r="CH58" s="2004"/>
      <c r="CI58" s="2004"/>
      <c r="CJ58" s="2004"/>
      <c r="CK58" s="2004"/>
      <c r="CL58" s="2004"/>
      <c r="CM58" s="2004"/>
      <c r="CN58" s="2004"/>
      <c r="CO58" s="2004"/>
      <c r="CP58" s="2004"/>
      <c r="CQ58" s="2004"/>
      <c r="CR58" s="2004"/>
      <c r="CS58" s="2004"/>
      <c r="CT58" s="2004"/>
      <c r="CU58" s="2004"/>
      <c r="CV58" s="2004"/>
      <c r="CW58" s="2004"/>
      <c r="CX58" s="2004"/>
      <c r="CY58" s="2004"/>
      <c r="CZ58" s="2004"/>
      <c r="DA58" s="2004"/>
      <c r="DB58" s="2004"/>
      <c r="DC58" s="2004"/>
      <c r="DD58" s="2004"/>
      <c r="DE58" s="2004"/>
      <c r="DF58" s="2004"/>
      <c r="DG58" s="2004"/>
      <c r="DH58" s="2004"/>
      <c r="DI58" s="2004"/>
      <c r="DJ58" s="2004"/>
      <c r="DK58" s="2004"/>
      <c r="DL58" s="2004"/>
      <c r="DM58" s="2004"/>
      <c r="DN58" s="2004"/>
      <c r="DO58" s="2004"/>
      <c r="DP58" s="2004"/>
      <c r="DQ58" s="2004"/>
      <c r="DR58" s="2004"/>
      <c r="DS58" s="2004"/>
      <c r="DT58" s="2004"/>
      <c r="DU58" s="2004"/>
      <c r="DV58" s="2004"/>
      <c r="DW58" s="2004"/>
      <c r="DX58" s="2004"/>
      <c r="DY58" s="2004"/>
      <c r="DZ58" s="2004"/>
      <c r="EA58" s="2004"/>
      <c r="EB58" s="2004"/>
      <c r="EC58" s="2004"/>
      <c r="ED58" s="2004"/>
      <c r="EE58" s="2004"/>
      <c r="EF58" s="2004"/>
      <c r="EG58" s="2004"/>
      <c r="EH58" s="2004"/>
      <c r="EI58" s="2004"/>
      <c r="EJ58" s="2004"/>
      <c r="EK58" s="2004"/>
      <c r="EL58" s="2004"/>
      <c r="EM58" s="2004"/>
      <c r="EN58" s="2004"/>
      <c r="EO58" s="2004"/>
      <c r="EP58" s="2004"/>
      <c r="EQ58" s="2004"/>
      <c r="ER58" s="2004"/>
      <c r="ES58" s="2004"/>
      <c r="ET58" s="2004"/>
      <c r="EU58" s="2004"/>
      <c r="EV58" s="2004"/>
      <c r="EW58" s="2004"/>
      <c r="EX58" s="2004"/>
      <c r="EY58" s="2004"/>
      <c r="EZ58" s="2004"/>
      <c r="FA58" s="2004"/>
      <c r="FB58" s="2004"/>
      <c r="FC58" s="2004"/>
      <c r="FD58" s="2004"/>
      <c r="FE58" s="2004"/>
      <c r="FF58" s="2004"/>
      <c r="FG58" s="2004"/>
      <c r="FH58" s="2004"/>
      <c r="FI58" s="2004"/>
      <c r="FJ58" s="2004"/>
      <c r="FK58" s="2004"/>
      <c r="FL58" s="2004"/>
      <c r="FM58" s="2004"/>
      <c r="FN58" s="2004"/>
      <c r="FO58" s="2004"/>
      <c r="FP58" s="2004"/>
      <c r="FQ58" s="2004"/>
      <c r="FR58" s="2004"/>
      <c r="FS58" s="2004"/>
      <c r="FT58" s="2004"/>
      <c r="FU58" s="2004"/>
      <c r="FV58" s="2004"/>
      <c r="FW58" s="2004"/>
      <c r="FX58" s="2004"/>
      <c r="FY58" s="2004"/>
      <c r="FZ58" s="2004"/>
      <c r="GA58" s="2004"/>
      <c r="GB58" s="2004"/>
      <c r="GC58" s="2004"/>
      <c r="GD58" s="2004"/>
      <c r="GE58" s="2004"/>
      <c r="GF58" s="2004"/>
      <c r="GG58" s="2004"/>
      <c r="GH58" s="2004"/>
      <c r="GI58" s="2004"/>
      <c r="GJ58" s="2004"/>
      <c r="GK58" s="2004"/>
      <c r="GL58" s="2004"/>
      <c r="GM58" s="2004"/>
      <c r="GN58" s="2004"/>
      <c r="GO58" s="2004"/>
      <c r="GP58" s="2004"/>
    </row>
    <row r="59" spans="1:198" s="1419" customFormat="1" ht="15.75" x14ac:dyDescent="0.25">
      <c r="A59" s="1430" t="s">
        <v>126</v>
      </c>
      <c r="B59" s="1438"/>
      <c r="C59" s="1438"/>
      <c r="D59" s="1438"/>
      <c r="E59" s="1438"/>
      <c r="F59" s="1438"/>
      <c r="G59" s="1438"/>
      <c r="H59" s="1438"/>
      <c r="I59" s="1438"/>
      <c r="J59" s="1438"/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38"/>
      <c r="X59" s="1438"/>
      <c r="Y59" s="1438"/>
      <c r="Z59" s="1438"/>
      <c r="AA59" s="1438"/>
      <c r="AB59" s="1438"/>
      <c r="AC59" s="1438"/>
      <c r="AD59" s="1438"/>
      <c r="AE59" s="1438"/>
      <c r="AF59" s="1438"/>
      <c r="AG59" s="1683"/>
      <c r="AH59" s="1683"/>
      <c r="AI59" s="1437"/>
      <c r="AJ59" s="1437"/>
      <c r="AK59" s="1437"/>
      <c r="AL59" s="1437"/>
      <c r="AM59" s="1437"/>
      <c r="AN59" s="1437"/>
      <c r="AO59" s="1437"/>
      <c r="AP59" s="2004"/>
      <c r="AQ59" s="2004"/>
      <c r="AR59" s="2004"/>
      <c r="AS59" s="2004"/>
      <c r="AT59" s="2004"/>
      <c r="AU59" s="2004"/>
      <c r="AV59" s="2004"/>
      <c r="AW59" s="2004"/>
      <c r="AX59" s="2004"/>
      <c r="AY59" s="2004"/>
      <c r="AZ59" s="2004"/>
      <c r="BA59" s="2004"/>
      <c r="BB59" s="2004"/>
      <c r="BC59" s="2004"/>
      <c r="BD59" s="2004"/>
      <c r="BE59" s="2004"/>
      <c r="BF59" s="2004"/>
      <c r="BG59" s="2004"/>
      <c r="BH59" s="2004"/>
      <c r="BI59" s="2004"/>
      <c r="BJ59" s="2004"/>
      <c r="BK59" s="2004"/>
      <c r="BL59" s="2004"/>
      <c r="BM59" s="2004"/>
      <c r="BN59" s="2004"/>
      <c r="BO59" s="2004"/>
      <c r="BP59" s="2004"/>
      <c r="BQ59" s="2004"/>
      <c r="BR59" s="2004"/>
      <c r="BS59" s="2004"/>
      <c r="BT59" s="2004"/>
      <c r="BU59" s="2004"/>
      <c r="BV59" s="2004"/>
      <c r="BW59" s="2004"/>
      <c r="BX59" s="2004"/>
      <c r="BY59" s="2004"/>
      <c r="BZ59" s="2004"/>
      <c r="CA59" s="2004"/>
      <c r="CB59" s="2004"/>
      <c r="CC59" s="2004"/>
      <c r="CD59" s="2004"/>
      <c r="CE59" s="2004"/>
      <c r="CF59" s="2004"/>
      <c r="CG59" s="2004"/>
      <c r="CH59" s="2004"/>
      <c r="CI59" s="2004"/>
      <c r="CJ59" s="2004"/>
      <c r="CK59" s="2004"/>
      <c r="CL59" s="2004"/>
      <c r="CM59" s="2004"/>
      <c r="CN59" s="2004"/>
      <c r="CO59" s="2004"/>
      <c r="CP59" s="2004"/>
      <c r="CQ59" s="2004"/>
      <c r="CR59" s="2004"/>
      <c r="CS59" s="2004"/>
      <c r="CT59" s="2004"/>
      <c r="CU59" s="2004"/>
      <c r="CV59" s="2004"/>
      <c r="CW59" s="2004"/>
      <c r="CX59" s="2004"/>
      <c r="CY59" s="2004"/>
      <c r="CZ59" s="2004"/>
      <c r="DA59" s="2004"/>
      <c r="DB59" s="2004"/>
      <c r="DC59" s="2004"/>
      <c r="DD59" s="2004"/>
      <c r="DE59" s="2004"/>
      <c r="DF59" s="2004"/>
      <c r="DG59" s="2004"/>
      <c r="DH59" s="2004"/>
      <c r="DI59" s="2004"/>
      <c r="DJ59" s="2004"/>
      <c r="DK59" s="2004"/>
      <c r="DL59" s="2004"/>
      <c r="DM59" s="2004"/>
      <c r="DN59" s="2004"/>
      <c r="DO59" s="2004"/>
      <c r="DP59" s="2004"/>
      <c r="DQ59" s="2004"/>
      <c r="DR59" s="2004"/>
      <c r="DS59" s="2004"/>
      <c r="DT59" s="2004"/>
      <c r="DU59" s="2004"/>
      <c r="DV59" s="2004"/>
      <c r="DW59" s="2004"/>
      <c r="DX59" s="2004"/>
      <c r="DY59" s="2004"/>
      <c r="DZ59" s="2004"/>
      <c r="EA59" s="2004"/>
      <c r="EB59" s="2004"/>
      <c r="EC59" s="2004"/>
      <c r="ED59" s="2004"/>
      <c r="EE59" s="2004"/>
      <c r="EF59" s="2004"/>
      <c r="EG59" s="2004"/>
      <c r="EH59" s="2004"/>
      <c r="EI59" s="2004"/>
      <c r="EJ59" s="2004"/>
      <c r="EK59" s="2004"/>
      <c r="EL59" s="2004"/>
      <c r="EM59" s="2004"/>
      <c r="EN59" s="2004"/>
      <c r="EO59" s="2004"/>
      <c r="EP59" s="2004"/>
      <c r="EQ59" s="2004"/>
      <c r="ER59" s="2004"/>
      <c r="ES59" s="2004"/>
      <c r="ET59" s="2004"/>
      <c r="EU59" s="2004"/>
      <c r="EV59" s="2004"/>
      <c r="EW59" s="2004"/>
      <c r="EX59" s="2004"/>
      <c r="EY59" s="2004"/>
      <c r="EZ59" s="2004"/>
      <c r="FA59" s="2004"/>
      <c r="FB59" s="2004"/>
      <c r="FC59" s="2004"/>
      <c r="FD59" s="2004"/>
      <c r="FE59" s="2004"/>
      <c r="FF59" s="2004"/>
      <c r="FG59" s="2004"/>
      <c r="FH59" s="2004"/>
      <c r="FI59" s="2004"/>
      <c r="FJ59" s="2004"/>
      <c r="FK59" s="2004"/>
      <c r="FL59" s="2004"/>
      <c r="FM59" s="2004"/>
      <c r="FN59" s="2004"/>
      <c r="FO59" s="2004"/>
      <c r="FP59" s="2004"/>
      <c r="FQ59" s="2004"/>
      <c r="FR59" s="2004"/>
      <c r="FS59" s="2004"/>
      <c r="FT59" s="2004"/>
      <c r="FU59" s="2004"/>
      <c r="FV59" s="2004"/>
      <c r="FW59" s="2004"/>
      <c r="FX59" s="2004"/>
      <c r="FY59" s="2004"/>
      <c r="FZ59" s="2004"/>
      <c r="GA59" s="2004"/>
      <c r="GB59" s="2004"/>
      <c r="GC59" s="2004"/>
      <c r="GD59" s="2004"/>
      <c r="GE59" s="2004"/>
      <c r="GF59" s="2004"/>
      <c r="GG59" s="2004"/>
      <c r="GH59" s="2004"/>
      <c r="GI59" s="2004"/>
      <c r="GJ59" s="2004"/>
      <c r="GK59" s="2004"/>
      <c r="GL59" s="2004"/>
      <c r="GM59" s="2004"/>
      <c r="GN59" s="2004"/>
      <c r="GO59" s="2004"/>
      <c r="GP59" s="2004"/>
    </row>
    <row r="60" spans="1:198" s="1663" customFormat="1" ht="18.75" hidden="1" x14ac:dyDescent="0.25">
      <c r="A60" s="1661" t="s">
        <v>240</v>
      </c>
      <c r="B60" s="1662">
        <v>45544</v>
      </c>
      <c r="C60" s="1662">
        <v>45916</v>
      </c>
      <c r="D60" s="1443"/>
      <c r="E60" s="1443" t="s">
        <v>1368</v>
      </c>
      <c r="F60" s="1443" t="s">
        <v>1368</v>
      </c>
      <c r="G60" s="1443" t="s">
        <v>1368</v>
      </c>
      <c r="H60" s="1443" t="s">
        <v>1368</v>
      </c>
      <c r="I60" s="1443" t="s">
        <v>1368</v>
      </c>
      <c r="J60" s="1443" t="s">
        <v>1368</v>
      </c>
      <c r="K60" s="1443" t="s">
        <v>1368</v>
      </c>
      <c r="L60" s="1443" t="s">
        <v>1368</v>
      </c>
      <c r="M60" s="1443" t="s">
        <v>1368</v>
      </c>
      <c r="N60" s="1443" t="s">
        <v>1368</v>
      </c>
      <c r="O60" s="1443"/>
      <c r="P60" s="1443" t="s">
        <v>1368</v>
      </c>
      <c r="Q60" s="1443" t="s">
        <v>1368</v>
      </c>
      <c r="R60" s="1443"/>
      <c r="S60" s="1443" t="s">
        <v>1368</v>
      </c>
      <c r="T60" s="1443" t="s">
        <v>1368</v>
      </c>
      <c r="U60" s="1443" t="s">
        <v>1368</v>
      </c>
      <c r="V60" s="1443" t="s">
        <v>1368</v>
      </c>
      <c r="W60" s="1443"/>
      <c r="X60" s="1443"/>
      <c r="Y60" s="1443"/>
      <c r="Z60" s="1443"/>
      <c r="AA60" s="1443"/>
      <c r="AB60" s="1443"/>
      <c r="AC60" s="1443"/>
      <c r="AD60" s="1443"/>
      <c r="AE60" s="1443"/>
      <c r="AF60" s="1443"/>
      <c r="AG60" s="2388"/>
      <c r="AH60" s="2388"/>
      <c r="AI60" s="1452"/>
      <c r="AJ60" s="1452"/>
      <c r="AK60" s="1452"/>
      <c r="AL60" s="1452"/>
      <c r="AM60" s="1452"/>
      <c r="AN60" s="1452"/>
      <c r="AO60" s="1452"/>
      <c r="AP60" s="2393"/>
      <c r="AQ60" s="2393"/>
      <c r="AR60" s="2393"/>
      <c r="AS60" s="2393"/>
      <c r="AT60" s="2393"/>
      <c r="AU60" s="2393"/>
      <c r="AV60" s="2393"/>
      <c r="AW60" s="2393"/>
      <c r="AX60" s="2393"/>
      <c r="AY60" s="2393"/>
      <c r="AZ60" s="2393"/>
      <c r="BA60" s="2393"/>
      <c r="BB60" s="2393"/>
      <c r="BC60" s="2393"/>
      <c r="BD60" s="2393"/>
      <c r="BE60" s="2393"/>
      <c r="BF60" s="2393"/>
      <c r="BG60" s="2393"/>
      <c r="BH60" s="2393"/>
      <c r="BI60" s="2393"/>
      <c r="BJ60" s="2393"/>
      <c r="BK60" s="2393"/>
      <c r="BL60" s="2393"/>
      <c r="BM60" s="2393"/>
      <c r="BN60" s="2393"/>
      <c r="BO60" s="2393"/>
      <c r="BP60" s="2393"/>
      <c r="BQ60" s="2393"/>
      <c r="BR60" s="2393"/>
      <c r="BS60" s="2393"/>
      <c r="BT60" s="2393"/>
      <c r="BU60" s="2393"/>
      <c r="BV60" s="2393"/>
      <c r="BW60" s="2393"/>
      <c r="BX60" s="2393"/>
      <c r="BY60" s="2393"/>
      <c r="BZ60" s="2393"/>
      <c r="CA60" s="2393"/>
      <c r="CB60" s="2393"/>
      <c r="CC60" s="2393"/>
      <c r="CD60" s="2393"/>
      <c r="CE60" s="2393"/>
      <c r="CF60" s="2393"/>
      <c r="CG60" s="2393"/>
      <c r="CH60" s="2393"/>
      <c r="CI60" s="2393"/>
      <c r="CJ60" s="2393"/>
      <c r="CK60" s="2393"/>
      <c r="CL60" s="2393"/>
      <c r="CM60" s="2393"/>
      <c r="CN60" s="2393"/>
      <c r="CO60" s="2393"/>
      <c r="CP60" s="2393"/>
      <c r="CQ60" s="2393"/>
      <c r="CR60" s="2393"/>
      <c r="CS60" s="2393"/>
      <c r="CT60" s="2393"/>
      <c r="CU60" s="2393"/>
      <c r="CV60" s="2393"/>
      <c r="CW60" s="2393"/>
      <c r="CX60" s="2393"/>
      <c r="CY60" s="2393"/>
      <c r="CZ60" s="2393"/>
      <c r="DA60" s="2393"/>
      <c r="DB60" s="2393"/>
      <c r="DC60" s="2393"/>
      <c r="DD60" s="2393"/>
      <c r="DE60" s="2393"/>
      <c r="DF60" s="2393"/>
      <c r="DG60" s="2393"/>
      <c r="DH60" s="2393"/>
      <c r="DI60" s="2393"/>
      <c r="DJ60" s="2393"/>
      <c r="DK60" s="2393"/>
      <c r="DL60" s="2393"/>
      <c r="DM60" s="2393"/>
      <c r="DN60" s="2393"/>
      <c r="DO60" s="2393"/>
      <c r="DP60" s="2393"/>
      <c r="DQ60" s="2393"/>
      <c r="DR60" s="2393"/>
      <c r="DS60" s="2393"/>
      <c r="DT60" s="2393"/>
      <c r="DU60" s="2393"/>
      <c r="DV60" s="2393"/>
      <c r="DW60" s="2393"/>
      <c r="DX60" s="2393"/>
      <c r="DY60" s="2393"/>
      <c r="DZ60" s="2393"/>
      <c r="EA60" s="2393"/>
      <c r="EB60" s="2393"/>
      <c r="EC60" s="2393"/>
      <c r="ED60" s="2393"/>
      <c r="EE60" s="2393"/>
      <c r="EF60" s="2393"/>
      <c r="EG60" s="2393"/>
      <c r="EH60" s="2393"/>
      <c r="EI60" s="2393"/>
      <c r="EJ60" s="2393"/>
      <c r="EK60" s="2393"/>
      <c r="EL60" s="2393"/>
      <c r="EM60" s="2393"/>
      <c r="EN60" s="2393"/>
      <c r="EO60" s="2393"/>
      <c r="EP60" s="2393"/>
      <c r="EQ60" s="2393"/>
      <c r="ER60" s="2393"/>
      <c r="ES60" s="2393"/>
      <c r="ET60" s="2393"/>
      <c r="EU60" s="2393"/>
      <c r="EV60" s="2393"/>
      <c r="EW60" s="2393"/>
      <c r="EX60" s="2393"/>
      <c r="EY60" s="2393"/>
      <c r="EZ60" s="2393"/>
      <c r="FA60" s="2393"/>
      <c r="FB60" s="2393"/>
      <c r="FC60" s="2393"/>
      <c r="FD60" s="2393"/>
      <c r="FE60" s="2393"/>
      <c r="FF60" s="2393"/>
      <c r="FG60" s="2393"/>
      <c r="FH60" s="2393"/>
      <c r="FI60" s="2393"/>
      <c r="FJ60" s="2393"/>
      <c r="FK60" s="2393"/>
      <c r="FL60" s="2393"/>
      <c r="FM60" s="2393"/>
      <c r="FN60" s="2393"/>
      <c r="FO60" s="2393"/>
      <c r="FP60" s="2393"/>
      <c r="FQ60" s="2393"/>
      <c r="FR60" s="2393"/>
      <c r="FS60" s="2393"/>
      <c r="FT60" s="2393"/>
      <c r="FU60" s="2393"/>
      <c r="FV60" s="2393"/>
      <c r="FW60" s="2393"/>
      <c r="FX60" s="2393"/>
      <c r="FY60" s="2393"/>
      <c r="FZ60" s="2393"/>
      <c r="GA60" s="2393"/>
      <c r="GB60" s="2393"/>
      <c r="GC60" s="2393"/>
      <c r="GD60" s="2393"/>
      <c r="GE60" s="2393"/>
      <c r="GF60" s="2393"/>
      <c r="GG60" s="2393"/>
      <c r="GH60" s="2393"/>
      <c r="GI60" s="2393"/>
      <c r="GJ60" s="2393"/>
      <c r="GK60" s="2393"/>
      <c r="GL60" s="2393"/>
      <c r="GM60" s="2393"/>
      <c r="GN60" s="2393"/>
      <c r="GO60" s="2393"/>
      <c r="GP60" s="2393"/>
    </row>
    <row r="61" spans="1:198" s="1419" customFormat="1" ht="18.75" x14ac:dyDescent="0.25">
      <c r="A61" s="1427" t="s">
        <v>235</v>
      </c>
      <c r="B61" s="1442">
        <v>45602</v>
      </c>
      <c r="C61" s="1438"/>
      <c r="D61" s="1438"/>
      <c r="E61" s="1438" t="s">
        <v>1368</v>
      </c>
      <c r="F61" s="1438" t="s">
        <v>1368</v>
      </c>
      <c r="G61" s="1438" t="s">
        <v>1368</v>
      </c>
      <c r="H61" s="1438" t="s">
        <v>1368</v>
      </c>
      <c r="I61" s="1438" t="s">
        <v>1368</v>
      </c>
      <c r="J61" s="1438" t="s">
        <v>1368</v>
      </c>
      <c r="K61" s="1438" t="s">
        <v>1368</v>
      </c>
      <c r="L61" s="1438" t="s">
        <v>1368</v>
      </c>
      <c r="M61" s="1438" t="s">
        <v>1368</v>
      </c>
      <c r="N61" s="1438" t="s">
        <v>1368</v>
      </c>
      <c r="O61" s="1438"/>
      <c r="P61" s="1438" t="s">
        <v>1368</v>
      </c>
      <c r="Q61" s="1438" t="s">
        <v>1368</v>
      </c>
      <c r="S61" s="1438" t="s">
        <v>1368</v>
      </c>
      <c r="T61" s="1438" t="s">
        <v>1368</v>
      </c>
      <c r="U61" s="1438" t="s">
        <v>1368</v>
      </c>
      <c r="V61" s="1438" t="s">
        <v>1368</v>
      </c>
      <c r="W61" s="1438" t="s">
        <v>1368</v>
      </c>
      <c r="X61" s="1438" t="s">
        <v>1368</v>
      </c>
      <c r="Y61" s="1438" t="s">
        <v>1368</v>
      </c>
      <c r="Z61" s="1438" t="s">
        <v>1703</v>
      </c>
      <c r="AA61" s="1438" t="s">
        <v>1703</v>
      </c>
      <c r="AB61" s="1438"/>
      <c r="AC61" s="1438"/>
      <c r="AD61" s="1438" t="s">
        <v>1703</v>
      </c>
      <c r="AE61" s="1438" t="s">
        <v>1703</v>
      </c>
      <c r="AF61" s="1438"/>
      <c r="AG61" s="1683"/>
      <c r="AH61" s="1683"/>
      <c r="AI61" s="1437"/>
      <c r="AJ61" s="1437"/>
      <c r="AK61" s="1437"/>
      <c r="AL61" s="1437"/>
      <c r="AM61" s="1437"/>
      <c r="AN61" s="1437"/>
      <c r="AO61" s="1437"/>
      <c r="AP61" s="2004"/>
      <c r="AQ61" s="2004"/>
      <c r="AR61" s="2004"/>
      <c r="AS61" s="2004"/>
      <c r="AT61" s="2004"/>
      <c r="AU61" s="2004"/>
      <c r="AV61" s="2004"/>
      <c r="AW61" s="2004"/>
      <c r="AX61" s="2004"/>
      <c r="AY61" s="2004"/>
      <c r="AZ61" s="2004"/>
      <c r="BA61" s="2004"/>
      <c r="BB61" s="2004"/>
      <c r="BC61" s="2004"/>
      <c r="BD61" s="2004"/>
      <c r="BE61" s="2004"/>
      <c r="BF61" s="2004"/>
      <c r="BG61" s="2004"/>
      <c r="BH61" s="2004"/>
      <c r="BI61" s="2004"/>
      <c r="BJ61" s="2004"/>
      <c r="BK61" s="2004"/>
      <c r="BL61" s="2004"/>
      <c r="BM61" s="2004"/>
      <c r="BN61" s="2004"/>
      <c r="BO61" s="2004"/>
      <c r="BP61" s="2004"/>
      <c r="BQ61" s="2004"/>
      <c r="BR61" s="2004"/>
      <c r="BS61" s="2004"/>
      <c r="BT61" s="2004"/>
      <c r="BU61" s="2004"/>
      <c r="BV61" s="2004"/>
      <c r="BW61" s="2004"/>
      <c r="BX61" s="2004"/>
      <c r="BY61" s="2004"/>
      <c r="BZ61" s="2004"/>
      <c r="CA61" s="2004"/>
      <c r="CB61" s="2004"/>
      <c r="CC61" s="2004"/>
      <c r="CD61" s="2004"/>
      <c r="CE61" s="2004"/>
      <c r="CF61" s="2004"/>
      <c r="CG61" s="2004"/>
      <c r="CH61" s="2004"/>
      <c r="CI61" s="2004"/>
      <c r="CJ61" s="2004"/>
      <c r="CK61" s="2004"/>
      <c r="CL61" s="2004"/>
      <c r="CM61" s="2004"/>
      <c r="CN61" s="2004"/>
      <c r="CO61" s="2004"/>
      <c r="CP61" s="2004"/>
      <c r="CQ61" s="2004"/>
      <c r="CR61" s="2004"/>
      <c r="CS61" s="2004"/>
      <c r="CT61" s="2004"/>
      <c r="CU61" s="2004"/>
      <c r="CV61" s="2004"/>
      <c r="CW61" s="2004"/>
      <c r="CX61" s="2004"/>
      <c r="CY61" s="2004"/>
      <c r="CZ61" s="2004"/>
      <c r="DA61" s="2004"/>
      <c r="DB61" s="2004"/>
      <c r="DC61" s="2004"/>
      <c r="DD61" s="2004"/>
      <c r="DE61" s="2004"/>
      <c r="DF61" s="2004"/>
      <c r="DG61" s="2004"/>
      <c r="DH61" s="2004"/>
      <c r="DI61" s="2004"/>
      <c r="DJ61" s="2004"/>
      <c r="DK61" s="2004"/>
      <c r="DL61" s="2004"/>
      <c r="DM61" s="2004"/>
      <c r="DN61" s="2004"/>
      <c r="DO61" s="2004"/>
      <c r="DP61" s="2004"/>
      <c r="DQ61" s="2004"/>
      <c r="DR61" s="2004"/>
      <c r="DS61" s="2004"/>
      <c r="DT61" s="2004"/>
      <c r="DU61" s="2004"/>
      <c r="DV61" s="2004"/>
      <c r="DW61" s="2004"/>
      <c r="DX61" s="2004"/>
      <c r="DY61" s="2004"/>
      <c r="DZ61" s="2004"/>
      <c r="EA61" s="2004"/>
      <c r="EB61" s="2004"/>
      <c r="EC61" s="2004"/>
      <c r="ED61" s="2004"/>
      <c r="EE61" s="2004"/>
      <c r="EF61" s="2004"/>
      <c r="EG61" s="2004"/>
      <c r="EH61" s="2004"/>
      <c r="EI61" s="2004"/>
      <c r="EJ61" s="2004"/>
      <c r="EK61" s="2004"/>
      <c r="EL61" s="2004"/>
      <c r="EM61" s="2004"/>
      <c r="EN61" s="2004"/>
      <c r="EO61" s="2004"/>
      <c r="EP61" s="2004"/>
      <c r="EQ61" s="2004"/>
      <c r="ER61" s="2004"/>
      <c r="ES61" s="2004"/>
      <c r="ET61" s="2004"/>
      <c r="EU61" s="2004"/>
      <c r="EV61" s="2004"/>
      <c r="EW61" s="2004"/>
      <c r="EX61" s="2004"/>
      <c r="EY61" s="2004"/>
      <c r="EZ61" s="2004"/>
      <c r="FA61" s="2004"/>
      <c r="FB61" s="2004"/>
      <c r="FC61" s="2004"/>
      <c r="FD61" s="2004"/>
      <c r="FE61" s="2004"/>
      <c r="FF61" s="2004"/>
      <c r="FG61" s="2004"/>
      <c r="FH61" s="2004"/>
      <c r="FI61" s="2004"/>
      <c r="FJ61" s="2004"/>
      <c r="FK61" s="2004"/>
      <c r="FL61" s="2004"/>
      <c r="FM61" s="2004"/>
      <c r="FN61" s="2004"/>
      <c r="FO61" s="2004"/>
      <c r="FP61" s="2004"/>
      <c r="FQ61" s="2004"/>
      <c r="FR61" s="2004"/>
      <c r="FS61" s="2004"/>
      <c r="FT61" s="2004"/>
      <c r="FU61" s="2004"/>
      <c r="FV61" s="2004"/>
      <c r="FW61" s="2004"/>
      <c r="FX61" s="2004"/>
      <c r="FY61" s="2004"/>
      <c r="FZ61" s="2004"/>
      <c r="GA61" s="2004"/>
      <c r="GB61" s="2004"/>
      <c r="GC61" s="2004"/>
      <c r="GD61" s="2004"/>
      <c r="GE61" s="2004"/>
      <c r="GF61" s="2004"/>
      <c r="GG61" s="2004"/>
      <c r="GH61" s="2004"/>
      <c r="GI61" s="2004"/>
      <c r="GJ61" s="2004"/>
      <c r="GK61" s="2004"/>
      <c r="GL61" s="2004"/>
      <c r="GM61" s="2004"/>
      <c r="GN61" s="2004"/>
      <c r="GO61" s="2004"/>
      <c r="GP61" s="2004"/>
    </row>
    <row r="62" spans="1:198" s="1419" customFormat="1" ht="18.75" x14ac:dyDescent="0.25">
      <c r="A62" s="1427" t="s">
        <v>242</v>
      </c>
      <c r="B62" s="1442">
        <v>45201</v>
      </c>
      <c r="C62" s="1438"/>
      <c r="D62" s="1438"/>
      <c r="E62" s="1438" t="s">
        <v>1368</v>
      </c>
      <c r="F62" s="1438" t="s">
        <v>1368</v>
      </c>
      <c r="G62" s="1438" t="s">
        <v>1368</v>
      </c>
      <c r="H62" s="1438" t="s">
        <v>1368</v>
      </c>
      <c r="I62" s="1438" t="s">
        <v>1368</v>
      </c>
      <c r="J62" s="1438" t="s">
        <v>1368</v>
      </c>
      <c r="K62" s="1438" t="s">
        <v>1368</v>
      </c>
      <c r="L62" s="1438" t="s">
        <v>1368</v>
      </c>
      <c r="M62" s="1438" t="s">
        <v>1368</v>
      </c>
      <c r="N62" s="1438" t="s">
        <v>1368</v>
      </c>
      <c r="O62" s="1438"/>
      <c r="P62" s="1452" t="s">
        <v>1385</v>
      </c>
      <c r="Q62" s="1438" t="s">
        <v>1368</v>
      </c>
      <c r="R62" s="1438"/>
      <c r="S62" s="1438" t="s">
        <v>1368</v>
      </c>
      <c r="T62" s="1438" t="s">
        <v>1368</v>
      </c>
      <c r="U62" s="1438" t="s">
        <v>1368</v>
      </c>
      <c r="V62" s="1438" t="s">
        <v>1368</v>
      </c>
      <c r="W62" s="1438" t="s">
        <v>1368</v>
      </c>
      <c r="X62" s="1438" t="s">
        <v>1368</v>
      </c>
      <c r="Y62" s="1438" t="s">
        <v>1368</v>
      </c>
      <c r="Z62" s="1438" t="s">
        <v>1703</v>
      </c>
      <c r="AA62" s="1438" t="s">
        <v>1703</v>
      </c>
      <c r="AB62" s="1438" t="s">
        <v>1703</v>
      </c>
      <c r="AC62" s="1438" t="s">
        <v>1703</v>
      </c>
      <c r="AD62" s="1438"/>
      <c r="AE62" s="1438"/>
      <c r="AF62" s="1438"/>
      <c r="AG62" s="1683"/>
      <c r="AH62" s="1683"/>
      <c r="AI62" s="1437"/>
      <c r="AJ62" s="1437"/>
      <c r="AK62" s="1437"/>
      <c r="AL62" s="1437"/>
      <c r="AM62" s="1437"/>
      <c r="AN62" s="1437"/>
      <c r="AO62" s="1437"/>
      <c r="AP62" s="2004"/>
      <c r="AQ62" s="2004"/>
      <c r="AR62" s="2004"/>
      <c r="AS62" s="2004"/>
      <c r="AT62" s="2004"/>
      <c r="AU62" s="2004"/>
      <c r="AV62" s="2004"/>
      <c r="AW62" s="2004"/>
      <c r="AX62" s="2004"/>
      <c r="AY62" s="2004"/>
      <c r="AZ62" s="2004"/>
      <c r="BA62" s="2004"/>
      <c r="BB62" s="2004"/>
      <c r="BC62" s="2004"/>
      <c r="BD62" s="2004"/>
      <c r="BE62" s="2004"/>
      <c r="BF62" s="2004"/>
      <c r="BG62" s="2004"/>
      <c r="BH62" s="2004"/>
      <c r="BI62" s="2004"/>
      <c r="BJ62" s="2004"/>
      <c r="BK62" s="2004"/>
      <c r="BL62" s="2004"/>
      <c r="BM62" s="2004"/>
      <c r="BN62" s="2004"/>
      <c r="BO62" s="2004"/>
      <c r="BP62" s="2004"/>
      <c r="BQ62" s="2004"/>
      <c r="BR62" s="2004"/>
      <c r="BS62" s="2004"/>
      <c r="BT62" s="2004"/>
      <c r="BU62" s="2004"/>
      <c r="BV62" s="2004"/>
      <c r="BW62" s="2004"/>
      <c r="BX62" s="2004"/>
      <c r="BY62" s="2004"/>
      <c r="BZ62" s="2004"/>
      <c r="CA62" s="2004"/>
      <c r="CB62" s="2004"/>
      <c r="CC62" s="2004"/>
      <c r="CD62" s="2004"/>
      <c r="CE62" s="2004"/>
      <c r="CF62" s="2004"/>
      <c r="CG62" s="2004"/>
      <c r="CH62" s="2004"/>
      <c r="CI62" s="2004"/>
      <c r="CJ62" s="2004"/>
      <c r="CK62" s="2004"/>
      <c r="CL62" s="2004"/>
      <c r="CM62" s="2004"/>
      <c r="CN62" s="2004"/>
      <c r="CO62" s="2004"/>
      <c r="CP62" s="2004"/>
      <c r="CQ62" s="2004"/>
      <c r="CR62" s="2004"/>
      <c r="CS62" s="2004"/>
      <c r="CT62" s="2004"/>
      <c r="CU62" s="2004"/>
      <c r="CV62" s="2004"/>
      <c r="CW62" s="2004"/>
      <c r="CX62" s="2004"/>
      <c r="CY62" s="2004"/>
      <c r="CZ62" s="2004"/>
      <c r="DA62" s="2004"/>
      <c r="DB62" s="2004"/>
      <c r="DC62" s="2004"/>
      <c r="DD62" s="2004"/>
      <c r="DE62" s="2004"/>
      <c r="DF62" s="2004"/>
      <c r="DG62" s="2004"/>
      <c r="DH62" s="2004"/>
      <c r="DI62" s="2004"/>
      <c r="DJ62" s="2004"/>
      <c r="DK62" s="2004"/>
      <c r="DL62" s="2004"/>
      <c r="DM62" s="2004"/>
      <c r="DN62" s="2004"/>
      <c r="DO62" s="2004"/>
      <c r="DP62" s="2004"/>
      <c r="DQ62" s="2004"/>
      <c r="DR62" s="2004"/>
      <c r="DS62" s="2004"/>
      <c r="DT62" s="2004"/>
      <c r="DU62" s="2004"/>
      <c r="DV62" s="2004"/>
      <c r="DW62" s="2004"/>
      <c r="DX62" s="2004"/>
      <c r="DY62" s="2004"/>
      <c r="DZ62" s="2004"/>
      <c r="EA62" s="2004"/>
      <c r="EB62" s="2004"/>
      <c r="EC62" s="2004"/>
      <c r="ED62" s="2004"/>
      <c r="EE62" s="2004"/>
      <c r="EF62" s="2004"/>
      <c r="EG62" s="2004"/>
      <c r="EH62" s="2004"/>
      <c r="EI62" s="2004"/>
      <c r="EJ62" s="2004"/>
      <c r="EK62" s="2004"/>
      <c r="EL62" s="2004"/>
      <c r="EM62" s="2004"/>
      <c r="EN62" s="2004"/>
      <c r="EO62" s="2004"/>
      <c r="EP62" s="2004"/>
      <c r="EQ62" s="2004"/>
      <c r="ER62" s="2004"/>
      <c r="ES62" s="2004"/>
      <c r="ET62" s="2004"/>
      <c r="EU62" s="2004"/>
      <c r="EV62" s="2004"/>
      <c r="EW62" s="2004"/>
      <c r="EX62" s="2004"/>
      <c r="EY62" s="2004"/>
      <c r="EZ62" s="2004"/>
      <c r="FA62" s="2004"/>
      <c r="FB62" s="2004"/>
      <c r="FC62" s="2004"/>
      <c r="FD62" s="2004"/>
      <c r="FE62" s="2004"/>
      <c r="FF62" s="2004"/>
      <c r="FG62" s="2004"/>
      <c r="FH62" s="2004"/>
      <c r="FI62" s="2004"/>
      <c r="FJ62" s="2004"/>
      <c r="FK62" s="2004"/>
      <c r="FL62" s="2004"/>
      <c r="FM62" s="2004"/>
      <c r="FN62" s="2004"/>
      <c r="FO62" s="2004"/>
      <c r="FP62" s="2004"/>
      <c r="FQ62" s="2004"/>
      <c r="FR62" s="2004"/>
      <c r="FS62" s="2004"/>
      <c r="FT62" s="2004"/>
      <c r="FU62" s="2004"/>
      <c r="FV62" s="2004"/>
      <c r="FW62" s="2004"/>
      <c r="FX62" s="2004"/>
      <c r="FY62" s="2004"/>
      <c r="FZ62" s="2004"/>
      <c r="GA62" s="2004"/>
      <c r="GB62" s="2004"/>
      <c r="GC62" s="2004"/>
      <c r="GD62" s="2004"/>
      <c r="GE62" s="2004"/>
      <c r="GF62" s="2004"/>
      <c r="GG62" s="2004"/>
      <c r="GH62" s="2004"/>
      <c r="GI62" s="2004"/>
      <c r="GJ62" s="2004"/>
      <c r="GK62" s="2004"/>
      <c r="GL62" s="2004"/>
      <c r="GM62" s="2004"/>
      <c r="GN62" s="2004"/>
      <c r="GO62" s="2004"/>
      <c r="GP62" s="2004"/>
    </row>
    <row r="63" spans="1:198" s="1419" customFormat="1" ht="18.75" x14ac:dyDescent="0.25">
      <c r="A63" s="1427" t="s">
        <v>244</v>
      </c>
      <c r="B63" s="1442">
        <v>45201</v>
      </c>
      <c r="C63" s="1438"/>
      <c r="D63" s="1438"/>
      <c r="E63" s="1438" t="s">
        <v>1368</v>
      </c>
      <c r="F63" s="1438" t="s">
        <v>1368</v>
      </c>
      <c r="G63" s="1438" t="s">
        <v>1368</v>
      </c>
      <c r="H63" s="1438" t="s">
        <v>1368</v>
      </c>
      <c r="I63" s="1438" t="s">
        <v>1368</v>
      </c>
      <c r="J63" s="1438" t="s">
        <v>1368</v>
      </c>
      <c r="K63" s="1438" t="s">
        <v>1368</v>
      </c>
      <c r="L63" s="1438" t="s">
        <v>1368</v>
      </c>
      <c r="M63" s="1438" t="s">
        <v>1368</v>
      </c>
      <c r="N63" s="1438" t="s">
        <v>1368</v>
      </c>
      <c r="P63" s="1438" t="s">
        <v>1368</v>
      </c>
      <c r="Q63" s="1438" t="s">
        <v>1368</v>
      </c>
      <c r="S63" s="1438" t="s">
        <v>1368</v>
      </c>
      <c r="T63" s="1438" t="s">
        <v>1368</v>
      </c>
      <c r="U63" s="1438" t="s">
        <v>1368</v>
      </c>
      <c r="V63" s="1438" t="s">
        <v>1368</v>
      </c>
      <c r="W63" s="1438" t="s">
        <v>1368</v>
      </c>
      <c r="X63" s="1438" t="s">
        <v>1368</v>
      </c>
      <c r="Y63" s="1438" t="s">
        <v>1368</v>
      </c>
      <c r="Z63" s="1438" t="s">
        <v>1703</v>
      </c>
      <c r="AA63" s="1438" t="s">
        <v>1703</v>
      </c>
      <c r="AB63" s="1438" t="s">
        <v>1703</v>
      </c>
      <c r="AC63" s="1438" t="s">
        <v>1703</v>
      </c>
      <c r="AD63" s="1438" t="s">
        <v>1703</v>
      </c>
      <c r="AE63" s="1438" t="s">
        <v>1703</v>
      </c>
      <c r="AF63" s="1438" t="s">
        <v>1703</v>
      </c>
      <c r="AG63" s="1683"/>
      <c r="AH63" s="1683"/>
      <c r="AI63" s="1437"/>
      <c r="AJ63" s="1437"/>
      <c r="AK63" s="1437"/>
      <c r="AL63" s="1437"/>
      <c r="AM63" s="1437"/>
      <c r="AN63" s="1437"/>
      <c r="AO63" s="1437"/>
      <c r="AP63" s="2004"/>
      <c r="AQ63" s="2004"/>
      <c r="AR63" s="2004"/>
      <c r="AS63" s="2004"/>
      <c r="AT63" s="2004"/>
      <c r="AU63" s="2004"/>
      <c r="AV63" s="2004"/>
      <c r="AW63" s="2004"/>
      <c r="AX63" s="2004"/>
      <c r="AY63" s="2004"/>
      <c r="AZ63" s="2004"/>
      <c r="BA63" s="2004"/>
      <c r="BB63" s="2004"/>
      <c r="BC63" s="2004"/>
      <c r="BD63" s="2004"/>
      <c r="BE63" s="2004"/>
      <c r="BF63" s="2004"/>
      <c r="BG63" s="2004"/>
      <c r="BH63" s="2004"/>
      <c r="BI63" s="2004"/>
      <c r="BJ63" s="2004"/>
      <c r="BK63" s="2004"/>
      <c r="BL63" s="2004"/>
      <c r="BM63" s="2004"/>
      <c r="BN63" s="2004"/>
      <c r="BO63" s="2004"/>
      <c r="BP63" s="2004"/>
      <c r="BQ63" s="2004"/>
      <c r="BR63" s="2004"/>
      <c r="BS63" s="2004"/>
      <c r="BT63" s="2004"/>
      <c r="BU63" s="2004"/>
      <c r="BV63" s="2004"/>
      <c r="BW63" s="2004"/>
      <c r="BX63" s="2004"/>
      <c r="BY63" s="2004"/>
      <c r="BZ63" s="2004"/>
      <c r="CA63" s="2004"/>
      <c r="CB63" s="2004"/>
      <c r="CC63" s="2004"/>
      <c r="CD63" s="2004"/>
      <c r="CE63" s="2004"/>
      <c r="CF63" s="2004"/>
      <c r="CG63" s="2004"/>
      <c r="CH63" s="2004"/>
      <c r="CI63" s="2004"/>
      <c r="CJ63" s="2004"/>
      <c r="CK63" s="2004"/>
      <c r="CL63" s="2004"/>
      <c r="CM63" s="2004"/>
      <c r="CN63" s="2004"/>
      <c r="CO63" s="2004"/>
      <c r="CP63" s="2004"/>
      <c r="CQ63" s="2004"/>
      <c r="CR63" s="2004"/>
      <c r="CS63" s="2004"/>
      <c r="CT63" s="2004"/>
      <c r="CU63" s="2004"/>
      <c r="CV63" s="2004"/>
      <c r="CW63" s="2004"/>
      <c r="CX63" s="2004"/>
      <c r="CY63" s="2004"/>
      <c r="CZ63" s="2004"/>
      <c r="DA63" s="2004"/>
      <c r="DB63" s="2004"/>
      <c r="DC63" s="2004"/>
      <c r="DD63" s="2004"/>
      <c r="DE63" s="2004"/>
      <c r="DF63" s="2004"/>
      <c r="DG63" s="2004"/>
      <c r="DH63" s="2004"/>
      <c r="DI63" s="2004"/>
      <c r="DJ63" s="2004"/>
      <c r="DK63" s="2004"/>
      <c r="DL63" s="2004"/>
      <c r="DM63" s="2004"/>
      <c r="DN63" s="2004"/>
      <c r="DO63" s="2004"/>
      <c r="DP63" s="2004"/>
      <c r="DQ63" s="2004"/>
      <c r="DR63" s="2004"/>
      <c r="DS63" s="2004"/>
      <c r="DT63" s="2004"/>
      <c r="DU63" s="2004"/>
      <c r="DV63" s="2004"/>
      <c r="DW63" s="2004"/>
      <c r="DX63" s="2004"/>
      <c r="DY63" s="2004"/>
      <c r="DZ63" s="2004"/>
      <c r="EA63" s="2004"/>
      <c r="EB63" s="2004"/>
      <c r="EC63" s="2004"/>
      <c r="ED63" s="2004"/>
      <c r="EE63" s="2004"/>
      <c r="EF63" s="2004"/>
      <c r="EG63" s="2004"/>
      <c r="EH63" s="2004"/>
      <c r="EI63" s="2004"/>
      <c r="EJ63" s="2004"/>
      <c r="EK63" s="2004"/>
      <c r="EL63" s="2004"/>
      <c r="EM63" s="2004"/>
      <c r="EN63" s="2004"/>
      <c r="EO63" s="2004"/>
      <c r="EP63" s="2004"/>
      <c r="EQ63" s="2004"/>
      <c r="ER63" s="2004"/>
      <c r="ES63" s="2004"/>
      <c r="ET63" s="2004"/>
      <c r="EU63" s="2004"/>
      <c r="EV63" s="2004"/>
      <c r="EW63" s="2004"/>
      <c r="EX63" s="2004"/>
      <c r="EY63" s="2004"/>
      <c r="EZ63" s="2004"/>
      <c r="FA63" s="2004"/>
      <c r="FB63" s="2004"/>
      <c r="FC63" s="2004"/>
      <c r="FD63" s="2004"/>
      <c r="FE63" s="2004"/>
      <c r="FF63" s="2004"/>
      <c r="FG63" s="2004"/>
      <c r="FH63" s="2004"/>
      <c r="FI63" s="2004"/>
      <c r="FJ63" s="2004"/>
      <c r="FK63" s="2004"/>
      <c r="FL63" s="2004"/>
      <c r="FM63" s="2004"/>
      <c r="FN63" s="2004"/>
      <c r="FO63" s="2004"/>
      <c r="FP63" s="2004"/>
      <c r="FQ63" s="2004"/>
      <c r="FR63" s="2004"/>
      <c r="FS63" s="2004"/>
      <c r="FT63" s="2004"/>
      <c r="FU63" s="2004"/>
      <c r="FV63" s="2004"/>
      <c r="FW63" s="2004"/>
      <c r="FX63" s="2004"/>
      <c r="FY63" s="2004"/>
      <c r="FZ63" s="2004"/>
      <c r="GA63" s="2004"/>
      <c r="GB63" s="2004"/>
      <c r="GC63" s="2004"/>
      <c r="GD63" s="2004"/>
      <c r="GE63" s="2004"/>
      <c r="GF63" s="2004"/>
      <c r="GG63" s="2004"/>
      <c r="GH63" s="2004"/>
      <c r="GI63" s="2004"/>
      <c r="GJ63" s="2004"/>
      <c r="GK63" s="2004"/>
      <c r="GL63" s="2004"/>
      <c r="GM63" s="2004"/>
      <c r="GN63" s="2004"/>
      <c r="GO63" s="2004"/>
      <c r="GP63" s="2004"/>
    </row>
    <row r="64" spans="1:198" s="1419" customFormat="1" ht="18.75" x14ac:dyDescent="0.25">
      <c r="A64" s="1427" t="s">
        <v>246</v>
      </c>
      <c r="B64" s="1442">
        <v>45352</v>
      </c>
      <c r="C64" s="1438"/>
      <c r="D64" s="1438"/>
      <c r="E64" s="1438"/>
      <c r="F64" s="1438" t="s">
        <v>1368</v>
      </c>
      <c r="G64" s="1438" t="s">
        <v>1368</v>
      </c>
      <c r="H64" s="1438" t="s">
        <v>1368</v>
      </c>
      <c r="I64" s="1438" t="s">
        <v>1368</v>
      </c>
      <c r="J64" s="1438" t="s">
        <v>1368</v>
      </c>
      <c r="K64" s="1438" t="s">
        <v>1368</v>
      </c>
      <c r="L64" s="1438" t="s">
        <v>1368</v>
      </c>
      <c r="M64" s="1438" t="s">
        <v>1368</v>
      </c>
      <c r="N64" s="1438" t="s">
        <v>1368</v>
      </c>
      <c r="O64" s="1438"/>
      <c r="P64" s="1438" t="s">
        <v>1368</v>
      </c>
      <c r="Q64" s="1438" t="s">
        <v>1368</v>
      </c>
      <c r="R64" s="1438"/>
      <c r="S64" s="1438" t="s">
        <v>1368</v>
      </c>
      <c r="T64" s="1438" t="s">
        <v>1368</v>
      </c>
      <c r="U64" s="1438" t="s">
        <v>1368</v>
      </c>
      <c r="V64" s="1438" t="s">
        <v>1368</v>
      </c>
      <c r="W64" s="1438" t="s">
        <v>1368</v>
      </c>
      <c r="X64" s="1438" t="s">
        <v>1368</v>
      </c>
      <c r="Y64" s="1438" t="s">
        <v>1368</v>
      </c>
      <c r="Z64" s="1438" t="s">
        <v>1703</v>
      </c>
      <c r="AA64" s="1438" t="s">
        <v>1703</v>
      </c>
      <c r="AB64" s="1438" t="s">
        <v>1703</v>
      </c>
      <c r="AC64" s="1438" t="s">
        <v>1703</v>
      </c>
      <c r="AD64" s="1438" t="s">
        <v>1703</v>
      </c>
      <c r="AE64" s="1438" t="s">
        <v>1703</v>
      </c>
      <c r="AF64" s="1438" t="s">
        <v>1703</v>
      </c>
      <c r="AG64" s="1683"/>
      <c r="AH64" s="1683"/>
      <c r="AI64" s="1437"/>
      <c r="AJ64" s="1437"/>
      <c r="AK64" s="1437"/>
      <c r="AL64" s="1437"/>
      <c r="AM64" s="1437"/>
      <c r="AN64" s="1437"/>
      <c r="AO64" s="1437"/>
      <c r="AP64" s="2004"/>
      <c r="AQ64" s="2004"/>
      <c r="AR64" s="2004"/>
      <c r="AS64" s="2004"/>
      <c r="AT64" s="2004"/>
      <c r="AU64" s="2004"/>
      <c r="AV64" s="2004"/>
      <c r="AW64" s="2004"/>
      <c r="AX64" s="2004"/>
      <c r="AY64" s="2004"/>
      <c r="AZ64" s="2004"/>
      <c r="BA64" s="2004"/>
      <c r="BB64" s="2004"/>
      <c r="BC64" s="2004"/>
      <c r="BD64" s="2004"/>
      <c r="BE64" s="2004"/>
      <c r="BF64" s="2004"/>
      <c r="BG64" s="2004"/>
      <c r="BH64" s="2004"/>
      <c r="BI64" s="2004"/>
      <c r="BJ64" s="2004"/>
      <c r="BK64" s="2004"/>
      <c r="BL64" s="2004"/>
      <c r="BM64" s="2004"/>
      <c r="BN64" s="2004"/>
      <c r="BO64" s="2004"/>
      <c r="BP64" s="2004"/>
      <c r="BQ64" s="2004"/>
      <c r="BR64" s="2004"/>
      <c r="BS64" s="2004"/>
      <c r="BT64" s="2004"/>
      <c r="BU64" s="2004"/>
      <c r="BV64" s="2004"/>
      <c r="BW64" s="2004"/>
      <c r="BX64" s="2004"/>
      <c r="BY64" s="2004"/>
      <c r="BZ64" s="2004"/>
      <c r="CA64" s="2004"/>
      <c r="CB64" s="2004"/>
      <c r="CC64" s="2004"/>
      <c r="CD64" s="2004"/>
      <c r="CE64" s="2004"/>
      <c r="CF64" s="2004"/>
      <c r="CG64" s="2004"/>
      <c r="CH64" s="2004"/>
      <c r="CI64" s="2004"/>
      <c r="CJ64" s="2004"/>
      <c r="CK64" s="2004"/>
      <c r="CL64" s="2004"/>
      <c r="CM64" s="2004"/>
      <c r="CN64" s="2004"/>
      <c r="CO64" s="2004"/>
      <c r="CP64" s="2004"/>
      <c r="CQ64" s="2004"/>
      <c r="CR64" s="2004"/>
      <c r="CS64" s="2004"/>
      <c r="CT64" s="2004"/>
      <c r="CU64" s="2004"/>
      <c r="CV64" s="2004"/>
      <c r="CW64" s="2004"/>
      <c r="CX64" s="2004"/>
      <c r="CY64" s="2004"/>
      <c r="CZ64" s="2004"/>
      <c r="DA64" s="2004"/>
      <c r="DB64" s="2004"/>
      <c r="DC64" s="2004"/>
      <c r="DD64" s="2004"/>
      <c r="DE64" s="2004"/>
      <c r="DF64" s="2004"/>
      <c r="DG64" s="2004"/>
      <c r="DH64" s="2004"/>
      <c r="DI64" s="2004"/>
      <c r="DJ64" s="2004"/>
      <c r="DK64" s="2004"/>
      <c r="DL64" s="2004"/>
      <c r="DM64" s="2004"/>
      <c r="DN64" s="2004"/>
      <c r="DO64" s="2004"/>
      <c r="DP64" s="2004"/>
      <c r="DQ64" s="2004"/>
      <c r="DR64" s="2004"/>
      <c r="DS64" s="2004"/>
      <c r="DT64" s="2004"/>
      <c r="DU64" s="2004"/>
      <c r="DV64" s="2004"/>
      <c r="DW64" s="2004"/>
      <c r="DX64" s="2004"/>
      <c r="DY64" s="2004"/>
      <c r="DZ64" s="2004"/>
      <c r="EA64" s="2004"/>
      <c r="EB64" s="2004"/>
      <c r="EC64" s="2004"/>
      <c r="ED64" s="2004"/>
      <c r="EE64" s="2004"/>
      <c r="EF64" s="2004"/>
      <c r="EG64" s="2004"/>
      <c r="EH64" s="2004"/>
      <c r="EI64" s="2004"/>
      <c r="EJ64" s="2004"/>
      <c r="EK64" s="2004"/>
      <c r="EL64" s="2004"/>
      <c r="EM64" s="2004"/>
      <c r="EN64" s="2004"/>
      <c r="EO64" s="2004"/>
      <c r="EP64" s="2004"/>
      <c r="EQ64" s="2004"/>
      <c r="ER64" s="2004"/>
      <c r="ES64" s="2004"/>
      <c r="ET64" s="2004"/>
      <c r="EU64" s="2004"/>
      <c r="EV64" s="2004"/>
      <c r="EW64" s="2004"/>
      <c r="EX64" s="2004"/>
      <c r="EY64" s="2004"/>
      <c r="EZ64" s="2004"/>
      <c r="FA64" s="2004"/>
      <c r="FB64" s="2004"/>
      <c r="FC64" s="2004"/>
      <c r="FD64" s="2004"/>
      <c r="FE64" s="2004"/>
      <c r="FF64" s="2004"/>
      <c r="FG64" s="2004"/>
      <c r="FH64" s="2004"/>
      <c r="FI64" s="2004"/>
      <c r="FJ64" s="2004"/>
      <c r="FK64" s="2004"/>
      <c r="FL64" s="2004"/>
      <c r="FM64" s="2004"/>
      <c r="FN64" s="2004"/>
      <c r="FO64" s="2004"/>
      <c r="FP64" s="2004"/>
      <c r="FQ64" s="2004"/>
      <c r="FR64" s="2004"/>
      <c r="FS64" s="2004"/>
      <c r="FT64" s="2004"/>
      <c r="FU64" s="2004"/>
      <c r="FV64" s="2004"/>
      <c r="FW64" s="2004"/>
      <c r="FX64" s="2004"/>
      <c r="FY64" s="2004"/>
      <c r="FZ64" s="2004"/>
      <c r="GA64" s="2004"/>
      <c r="GB64" s="2004"/>
      <c r="GC64" s="2004"/>
      <c r="GD64" s="2004"/>
      <c r="GE64" s="2004"/>
      <c r="GF64" s="2004"/>
      <c r="GG64" s="2004"/>
      <c r="GH64" s="2004"/>
      <c r="GI64" s="2004"/>
      <c r="GJ64" s="2004"/>
      <c r="GK64" s="2004"/>
      <c r="GL64" s="2004"/>
      <c r="GM64" s="2004"/>
      <c r="GN64" s="2004"/>
      <c r="GO64" s="2004"/>
      <c r="GP64" s="2004"/>
    </row>
    <row r="65" spans="1:198" s="1632" customFormat="1" ht="18.75" x14ac:dyDescent="0.25">
      <c r="A65" s="1629" t="s">
        <v>129</v>
      </c>
      <c r="B65" s="1630">
        <v>45874</v>
      </c>
      <c r="C65" s="1631"/>
      <c r="D65" s="1631"/>
      <c r="E65" s="1631"/>
      <c r="F65" s="1631"/>
      <c r="G65" s="1631"/>
      <c r="H65" s="1631"/>
      <c r="I65" s="1631"/>
      <c r="J65" s="1631"/>
      <c r="K65" s="1631"/>
      <c r="L65" s="1631"/>
      <c r="M65" s="1631"/>
      <c r="N65" s="1631"/>
      <c r="O65" s="1631"/>
      <c r="P65" s="1631"/>
      <c r="Q65" s="1631"/>
      <c r="R65" s="1631"/>
      <c r="S65" s="1631"/>
      <c r="T65" s="1631"/>
      <c r="U65" s="1631"/>
      <c r="V65" s="1631" t="s">
        <v>1368</v>
      </c>
      <c r="W65" s="1438" t="s">
        <v>1368</v>
      </c>
      <c r="X65" s="1438" t="s">
        <v>1368</v>
      </c>
      <c r="Y65" s="1631" t="s">
        <v>1368</v>
      </c>
      <c r="Z65" s="1631" t="s">
        <v>1703</v>
      </c>
      <c r="AA65" s="1631" t="s">
        <v>1703</v>
      </c>
      <c r="AB65" s="1631" t="s">
        <v>1703</v>
      </c>
      <c r="AC65" s="1631" t="s">
        <v>1703</v>
      </c>
      <c r="AD65" s="1631" t="s">
        <v>1703</v>
      </c>
      <c r="AE65" s="1631" t="s">
        <v>1703</v>
      </c>
      <c r="AF65" s="1631"/>
      <c r="AG65" s="2389"/>
      <c r="AH65" s="2389"/>
      <c r="AI65" s="1437"/>
      <c r="AJ65" s="1437"/>
      <c r="AK65" s="1437"/>
      <c r="AL65" s="1437"/>
      <c r="AM65" s="1437"/>
      <c r="AN65" s="1437"/>
      <c r="AO65" s="1437"/>
      <c r="AP65" s="2004"/>
      <c r="AQ65" s="2004"/>
      <c r="AR65" s="2004"/>
      <c r="AS65" s="2004"/>
      <c r="AT65" s="2004"/>
      <c r="AU65" s="2004"/>
      <c r="AV65" s="2004"/>
      <c r="AW65" s="2004"/>
      <c r="AX65" s="2004"/>
      <c r="AY65" s="2004"/>
      <c r="AZ65" s="2004"/>
      <c r="BA65" s="2004"/>
      <c r="BB65" s="2004"/>
      <c r="BC65" s="2004"/>
      <c r="BD65" s="2004"/>
      <c r="BE65" s="2004"/>
      <c r="BF65" s="2004"/>
      <c r="BG65" s="2004"/>
      <c r="BH65" s="2004"/>
      <c r="BI65" s="2004"/>
      <c r="BJ65" s="2004"/>
      <c r="BK65" s="2004"/>
      <c r="BL65" s="2004"/>
      <c r="BM65" s="2004"/>
      <c r="BN65" s="2004"/>
      <c r="BO65" s="2004"/>
      <c r="BP65" s="2004"/>
      <c r="BQ65" s="2004"/>
      <c r="BR65" s="2004"/>
      <c r="BS65" s="2004"/>
      <c r="BT65" s="2004"/>
      <c r="BU65" s="2004"/>
      <c r="BV65" s="2004"/>
      <c r="BW65" s="2004"/>
      <c r="BX65" s="2004"/>
      <c r="BY65" s="2004"/>
      <c r="BZ65" s="2004"/>
      <c r="CA65" s="2004"/>
      <c r="CB65" s="2004"/>
      <c r="CC65" s="2004"/>
      <c r="CD65" s="2004"/>
      <c r="CE65" s="2004"/>
      <c r="CF65" s="2004"/>
      <c r="CG65" s="2004"/>
      <c r="CH65" s="2004"/>
      <c r="CI65" s="2004"/>
      <c r="CJ65" s="2004"/>
      <c r="CK65" s="2004"/>
      <c r="CL65" s="2004"/>
      <c r="CM65" s="2004"/>
      <c r="CN65" s="2004"/>
      <c r="CO65" s="2004"/>
      <c r="CP65" s="2004"/>
      <c r="CQ65" s="2004"/>
      <c r="CR65" s="2004"/>
      <c r="CS65" s="2004"/>
      <c r="CT65" s="2004"/>
      <c r="CU65" s="2004"/>
      <c r="CV65" s="2004"/>
      <c r="CW65" s="2004"/>
      <c r="CX65" s="2004"/>
      <c r="CY65" s="2004"/>
      <c r="CZ65" s="2004"/>
      <c r="DA65" s="2004"/>
      <c r="DB65" s="2004"/>
      <c r="DC65" s="2004"/>
      <c r="DD65" s="2004"/>
      <c r="DE65" s="2004"/>
      <c r="DF65" s="2004"/>
      <c r="DG65" s="2004"/>
      <c r="DH65" s="2004"/>
      <c r="DI65" s="2004"/>
      <c r="DJ65" s="2004"/>
      <c r="DK65" s="2004"/>
      <c r="DL65" s="2004"/>
      <c r="DM65" s="2004"/>
      <c r="DN65" s="2004"/>
      <c r="DO65" s="2004"/>
      <c r="DP65" s="2004"/>
      <c r="DQ65" s="2004"/>
      <c r="DR65" s="2004"/>
      <c r="DS65" s="2004"/>
      <c r="DT65" s="2004"/>
      <c r="DU65" s="2004"/>
      <c r="DV65" s="2004"/>
      <c r="DW65" s="2004"/>
      <c r="DX65" s="2004"/>
      <c r="DY65" s="2004"/>
      <c r="DZ65" s="2004"/>
      <c r="EA65" s="2004"/>
      <c r="EB65" s="2004"/>
      <c r="EC65" s="2004"/>
      <c r="ED65" s="2004"/>
      <c r="EE65" s="2004"/>
      <c r="EF65" s="2004"/>
      <c r="EG65" s="2004"/>
      <c r="EH65" s="2004"/>
      <c r="EI65" s="2004"/>
      <c r="EJ65" s="2004"/>
      <c r="EK65" s="2004"/>
      <c r="EL65" s="2004"/>
      <c r="EM65" s="2004"/>
      <c r="EN65" s="2004"/>
      <c r="EO65" s="2004"/>
      <c r="EP65" s="2004"/>
      <c r="EQ65" s="2004"/>
      <c r="ER65" s="2004"/>
      <c r="ES65" s="2004"/>
      <c r="ET65" s="2004"/>
      <c r="EU65" s="2004"/>
      <c r="EV65" s="2004"/>
      <c r="EW65" s="2004"/>
      <c r="EX65" s="2004"/>
      <c r="EY65" s="2004"/>
      <c r="EZ65" s="2004"/>
      <c r="FA65" s="2004"/>
      <c r="FB65" s="2004"/>
      <c r="FC65" s="2004"/>
      <c r="FD65" s="2004"/>
      <c r="FE65" s="2004"/>
      <c r="FF65" s="2004"/>
      <c r="FG65" s="2004"/>
      <c r="FH65" s="2004"/>
      <c r="FI65" s="2004"/>
      <c r="FJ65" s="2004"/>
      <c r="FK65" s="2004"/>
      <c r="FL65" s="2004"/>
      <c r="FM65" s="2004"/>
      <c r="FN65" s="2004"/>
      <c r="FO65" s="2004"/>
      <c r="FP65" s="2004"/>
      <c r="FQ65" s="2004"/>
      <c r="FR65" s="2004"/>
      <c r="FS65" s="2004"/>
      <c r="FT65" s="2004"/>
      <c r="FU65" s="2004"/>
      <c r="FV65" s="2004"/>
      <c r="FW65" s="2004"/>
      <c r="FX65" s="2004"/>
      <c r="FY65" s="2004"/>
      <c r="FZ65" s="2004"/>
      <c r="GA65" s="2004"/>
      <c r="GB65" s="2004"/>
      <c r="GC65" s="2004"/>
      <c r="GD65" s="2004"/>
      <c r="GE65" s="2004"/>
      <c r="GF65" s="2004"/>
      <c r="GG65" s="2004"/>
      <c r="GH65" s="2004"/>
      <c r="GI65" s="2004"/>
      <c r="GJ65" s="2004"/>
      <c r="GK65" s="2004"/>
      <c r="GL65" s="2004"/>
      <c r="GM65" s="2004"/>
      <c r="GN65" s="2004"/>
      <c r="GO65" s="2004"/>
      <c r="GP65" s="2004"/>
    </row>
    <row r="66" spans="1:198" s="1419" customFormat="1" ht="18.75" x14ac:dyDescent="0.25">
      <c r="A66" s="1427" t="s">
        <v>1515</v>
      </c>
      <c r="B66" s="1442">
        <v>45352</v>
      </c>
      <c r="C66" s="1438"/>
      <c r="D66" s="1438"/>
      <c r="E66" s="1438" t="s">
        <v>1368</v>
      </c>
      <c r="F66" s="1438" t="s">
        <v>1368</v>
      </c>
      <c r="G66" s="1438" t="s">
        <v>1368</v>
      </c>
      <c r="H66" s="1438" t="s">
        <v>1368</v>
      </c>
      <c r="I66" s="1438" t="s">
        <v>1368</v>
      </c>
      <c r="J66" s="1438" t="s">
        <v>1368</v>
      </c>
      <c r="K66" s="1438" t="s">
        <v>1368</v>
      </c>
      <c r="L66" s="1438" t="s">
        <v>1368</v>
      </c>
      <c r="M66" s="1438" t="s">
        <v>1368</v>
      </c>
      <c r="N66" s="1438" t="s">
        <v>1368</v>
      </c>
      <c r="O66" s="1438"/>
      <c r="P66" s="1438" t="s">
        <v>1368</v>
      </c>
      <c r="Q66" s="1438" t="s">
        <v>1368</v>
      </c>
      <c r="R66" s="1438"/>
      <c r="S66" s="1438" t="s">
        <v>1368</v>
      </c>
      <c r="T66" s="1438" t="s">
        <v>1368</v>
      </c>
      <c r="U66" s="1438" t="s">
        <v>1368</v>
      </c>
      <c r="V66" s="1438" t="s">
        <v>1368</v>
      </c>
      <c r="W66" s="1438" t="s">
        <v>1368</v>
      </c>
      <c r="X66" s="1438" t="s">
        <v>1368</v>
      </c>
      <c r="Y66" s="1438" t="s">
        <v>1368</v>
      </c>
      <c r="Z66" s="1438" t="s">
        <v>1703</v>
      </c>
      <c r="AA66" s="1438" t="s">
        <v>1703</v>
      </c>
      <c r="AB66" s="1438"/>
      <c r="AC66" s="1438"/>
      <c r="AD66" s="1438"/>
      <c r="AE66" s="1438"/>
      <c r="AF66" s="1438"/>
      <c r="AG66" s="1683"/>
      <c r="AH66" s="1683"/>
      <c r="AI66" s="1437"/>
      <c r="AJ66" s="1437"/>
      <c r="AK66" s="1437"/>
      <c r="AL66" s="1437"/>
      <c r="AM66" s="1437"/>
      <c r="AN66" s="1437"/>
      <c r="AO66" s="1437"/>
      <c r="AP66" s="2004"/>
      <c r="AQ66" s="2004"/>
      <c r="AR66" s="2004"/>
      <c r="AS66" s="2004"/>
      <c r="AT66" s="2004"/>
      <c r="AU66" s="2004"/>
      <c r="AV66" s="2004"/>
      <c r="AW66" s="2004"/>
      <c r="AX66" s="2004"/>
      <c r="AY66" s="2004"/>
      <c r="AZ66" s="2004"/>
      <c r="BA66" s="2004"/>
      <c r="BB66" s="2004"/>
      <c r="BC66" s="2004"/>
      <c r="BD66" s="2004"/>
      <c r="BE66" s="2004"/>
      <c r="BF66" s="2004"/>
      <c r="BG66" s="2004"/>
      <c r="BH66" s="2004"/>
      <c r="BI66" s="2004"/>
      <c r="BJ66" s="2004"/>
      <c r="BK66" s="2004"/>
      <c r="BL66" s="2004"/>
      <c r="BM66" s="2004"/>
      <c r="BN66" s="2004"/>
      <c r="BO66" s="2004"/>
      <c r="BP66" s="2004"/>
      <c r="BQ66" s="2004"/>
      <c r="BR66" s="2004"/>
      <c r="BS66" s="2004"/>
      <c r="BT66" s="2004"/>
      <c r="BU66" s="2004"/>
      <c r="BV66" s="2004"/>
      <c r="BW66" s="2004"/>
      <c r="BX66" s="2004"/>
      <c r="BY66" s="2004"/>
      <c r="BZ66" s="2004"/>
      <c r="CA66" s="2004"/>
      <c r="CB66" s="2004"/>
      <c r="CC66" s="2004"/>
      <c r="CD66" s="2004"/>
      <c r="CE66" s="2004"/>
      <c r="CF66" s="2004"/>
      <c r="CG66" s="2004"/>
      <c r="CH66" s="2004"/>
      <c r="CI66" s="2004"/>
      <c r="CJ66" s="2004"/>
      <c r="CK66" s="2004"/>
      <c r="CL66" s="2004"/>
      <c r="CM66" s="2004"/>
      <c r="CN66" s="2004"/>
      <c r="CO66" s="2004"/>
      <c r="CP66" s="2004"/>
      <c r="CQ66" s="2004"/>
      <c r="CR66" s="2004"/>
      <c r="CS66" s="2004"/>
      <c r="CT66" s="2004"/>
      <c r="CU66" s="2004"/>
      <c r="CV66" s="2004"/>
      <c r="CW66" s="2004"/>
      <c r="CX66" s="2004"/>
      <c r="CY66" s="2004"/>
      <c r="CZ66" s="2004"/>
      <c r="DA66" s="2004"/>
      <c r="DB66" s="2004"/>
      <c r="DC66" s="2004"/>
      <c r="DD66" s="2004"/>
      <c r="DE66" s="2004"/>
      <c r="DF66" s="2004"/>
      <c r="DG66" s="2004"/>
      <c r="DH66" s="2004"/>
      <c r="DI66" s="2004"/>
      <c r="DJ66" s="2004"/>
      <c r="DK66" s="2004"/>
      <c r="DL66" s="2004"/>
      <c r="DM66" s="2004"/>
      <c r="DN66" s="2004"/>
      <c r="DO66" s="2004"/>
      <c r="DP66" s="2004"/>
      <c r="DQ66" s="2004"/>
      <c r="DR66" s="2004"/>
      <c r="DS66" s="2004"/>
      <c r="DT66" s="2004"/>
      <c r="DU66" s="2004"/>
      <c r="DV66" s="2004"/>
      <c r="DW66" s="2004"/>
      <c r="DX66" s="2004"/>
      <c r="DY66" s="2004"/>
      <c r="DZ66" s="2004"/>
      <c r="EA66" s="2004"/>
      <c r="EB66" s="2004"/>
      <c r="EC66" s="2004"/>
      <c r="ED66" s="2004"/>
      <c r="EE66" s="2004"/>
      <c r="EF66" s="2004"/>
      <c r="EG66" s="2004"/>
      <c r="EH66" s="2004"/>
      <c r="EI66" s="2004"/>
      <c r="EJ66" s="2004"/>
      <c r="EK66" s="2004"/>
      <c r="EL66" s="2004"/>
      <c r="EM66" s="2004"/>
      <c r="EN66" s="2004"/>
      <c r="EO66" s="2004"/>
      <c r="EP66" s="2004"/>
      <c r="EQ66" s="2004"/>
      <c r="ER66" s="2004"/>
      <c r="ES66" s="2004"/>
      <c r="ET66" s="2004"/>
      <c r="EU66" s="2004"/>
      <c r="EV66" s="2004"/>
      <c r="EW66" s="2004"/>
      <c r="EX66" s="2004"/>
      <c r="EY66" s="2004"/>
      <c r="EZ66" s="2004"/>
      <c r="FA66" s="2004"/>
      <c r="FB66" s="2004"/>
      <c r="FC66" s="2004"/>
      <c r="FD66" s="2004"/>
      <c r="FE66" s="2004"/>
      <c r="FF66" s="2004"/>
      <c r="FG66" s="2004"/>
      <c r="FH66" s="2004"/>
      <c r="FI66" s="2004"/>
      <c r="FJ66" s="2004"/>
      <c r="FK66" s="2004"/>
      <c r="FL66" s="2004"/>
      <c r="FM66" s="2004"/>
      <c r="FN66" s="2004"/>
      <c r="FO66" s="2004"/>
      <c r="FP66" s="2004"/>
      <c r="FQ66" s="2004"/>
      <c r="FR66" s="2004"/>
      <c r="FS66" s="2004"/>
      <c r="FT66" s="2004"/>
      <c r="FU66" s="2004"/>
      <c r="FV66" s="2004"/>
      <c r="FW66" s="2004"/>
      <c r="FX66" s="2004"/>
      <c r="FY66" s="2004"/>
      <c r="FZ66" s="2004"/>
      <c r="GA66" s="2004"/>
      <c r="GB66" s="2004"/>
      <c r="GC66" s="2004"/>
      <c r="GD66" s="2004"/>
      <c r="GE66" s="2004"/>
      <c r="GF66" s="2004"/>
      <c r="GG66" s="2004"/>
      <c r="GH66" s="2004"/>
      <c r="GI66" s="2004"/>
      <c r="GJ66" s="2004"/>
      <c r="GK66" s="2004"/>
      <c r="GL66" s="2004"/>
      <c r="GM66" s="2004"/>
      <c r="GN66" s="2004"/>
      <c r="GO66" s="2004"/>
      <c r="GP66" s="2004"/>
    </row>
    <row r="67" spans="1:198" s="1419" customFormat="1" ht="18.75" x14ac:dyDescent="0.25">
      <c r="A67" s="1427" t="s">
        <v>250</v>
      </c>
      <c r="B67" s="1442">
        <v>45488</v>
      </c>
      <c r="C67" s="1438"/>
      <c r="D67" s="1438"/>
      <c r="E67" s="1438" t="s">
        <v>1368</v>
      </c>
      <c r="F67" s="1438" t="s">
        <v>1368</v>
      </c>
      <c r="G67" s="1438" t="s">
        <v>1368</v>
      </c>
      <c r="H67" s="1438" t="s">
        <v>1368</v>
      </c>
      <c r="I67" s="1438" t="s">
        <v>1368</v>
      </c>
      <c r="J67" s="1438" t="s">
        <v>1368</v>
      </c>
      <c r="K67" s="1438" t="s">
        <v>1368</v>
      </c>
      <c r="L67" s="1438" t="s">
        <v>1368</v>
      </c>
      <c r="M67" s="1438" t="s">
        <v>1368</v>
      </c>
      <c r="N67" s="1438" t="s">
        <v>1368</v>
      </c>
      <c r="O67" s="1438"/>
      <c r="P67" s="1438" t="s">
        <v>1368</v>
      </c>
      <c r="Q67" s="1438" t="s">
        <v>1368</v>
      </c>
      <c r="R67" s="1438"/>
      <c r="S67" s="1438" t="s">
        <v>1368</v>
      </c>
      <c r="T67" s="1438" t="s">
        <v>1368</v>
      </c>
      <c r="U67" s="1438" t="s">
        <v>1368</v>
      </c>
      <c r="V67" s="1438" t="s">
        <v>1368</v>
      </c>
      <c r="W67" s="1438" t="s">
        <v>1368</v>
      </c>
      <c r="X67" s="1438" t="s">
        <v>1368</v>
      </c>
      <c r="Y67" s="1438" t="s">
        <v>1368</v>
      </c>
      <c r="Z67" s="1438" t="s">
        <v>1703</v>
      </c>
      <c r="AA67" s="1438" t="s">
        <v>1703</v>
      </c>
      <c r="AB67" s="1438"/>
      <c r="AC67" s="1438"/>
      <c r="AD67" s="1438"/>
      <c r="AE67" s="1438"/>
      <c r="AF67" s="1438"/>
      <c r="AG67" s="1683"/>
      <c r="AH67" s="1683"/>
      <c r="AI67" s="1437"/>
      <c r="AJ67" s="1437"/>
      <c r="AK67" s="1437"/>
      <c r="AL67" s="1437"/>
      <c r="AM67" s="1437"/>
      <c r="AN67" s="1437"/>
      <c r="AO67" s="1437"/>
      <c r="AP67" s="2004"/>
      <c r="AQ67" s="2004"/>
      <c r="AR67" s="2004"/>
      <c r="AS67" s="2004"/>
      <c r="AT67" s="2004"/>
      <c r="AU67" s="2004"/>
      <c r="AV67" s="2004"/>
      <c r="AW67" s="2004"/>
      <c r="AX67" s="2004"/>
      <c r="AY67" s="2004"/>
      <c r="AZ67" s="2004"/>
      <c r="BA67" s="2004"/>
      <c r="BB67" s="2004"/>
      <c r="BC67" s="2004"/>
      <c r="BD67" s="2004"/>
      <c r="BE67" s="2004"/>
      <c r="BF67" s="2004"/>
      <c r="BG67" s="2004"/>
      <c r="BH67" s="2004"/>
      <c r="BI67" s="2004"/>
      <c r="BJ67" s="2004"/>
      <c r="BK67" s="2004"/>
      <c r="BL67" s="2004"/>
      <c r="BM67" s="2004"/>
      <c r="BN67" s="2004"/>
      <c r="BO67" s="2004"/>
      <c r="BP67" s="2004"/>
      <c r="BQ67" s="2004"/>
      <c r="BR67" s="2004"/>
      <c r="BS67" s="2004"/>
      <c r="BT67" s="2004"/>
      <c r="BU67" s="2004"/>
      <c r="BV67" s="2004"/>
      <c r="BW67" s="2004"/>
      <c r="BX67" s="2004"/>
      <c r="BY67" s="2004"/>
      <c r="BZ67" s="2004"/>
      <c r="CA67" s="2004"/>
      <c r="CB67" s="2004"/>
      <c r="CC67" s="2004"/>
      <c r="CD67" s="2004"/>
      <c r="CE67" s="2004"/>
      <c r="CF67" s="2004"/>
      <c r="CG67" s="2004"/>
      <c r="CH67" s="2004"/>
      <c r="CI67" s="2004"/>
      <c r="CJ67" s="2004"/>
      <c r="CK67" s="2004"/>
      <c r="CL67" s="2004"/>
      <c r="CM67" s="2004"/>
      <c r="CN67" s="2004"/>
      <c r="CO67" s="2004"/>
      <c r="CP67" s="2004"/>
      <c r="CQ67" s="2004"/>
      <c r="CR67" s="2004"/>
      <c r="CS67" s="2004"/>
      <c r="CT67" s="2004"/>
      <c r="CU67" s="2004"/>
      <c r="CV67" s="2004"/>
      <c r="CW67" s="2004"/>
      <c r="CX67" s="2004"/>
      <c r="CY67" s="2004"/>
      <c r="CZ67" s="2004"/>
      <c r="DA67" s="2004"/>
      <c r="DB67" s="2004"/>
      <c r="DC67" s="2004"/>
      <c r="DD67" s="2004"/>
      <c r="DE67" s="2004"/>
      <c r="DF67" s="2004"/>
      <c r="DG67" s="2004"/>
      <c r="DH67" s="2004"/>
      <c r="DI67" s="2004"/>
      <c r="DJ67" s="2004"/>
      <c r="DK67" s="2004"/>
      <c r="DL67" s="2004"/>
      <c r="DM67" s="2004"/>
      <c r="DN67" s="2004"/>
      <c r="DO67" s="2004"/>
      <c r="DP67" s="2004"/>
      <c r="DQ67" s="2004"/>
      <c r="DR67" s="2004"/>
      <c r="DS67" s="2004"/>
      <c r="DT67" s="2004"/>
      <c r="DU67" s="2004"/>
      <c r="DV67" s="2004"/>
      <c r="DW67" s="2004"/>
      <c r="DX67" s="2004"/>
      <c r="DY67" s="2004"/>
      <c r="DZ67" s="2004"/>
      <c r="EA67" s="2004"/>
      <c r="EB67" s="2004"/>
      <c r="EC67" s="2004"/>
      <c r="ED67" s="2004"/>
      <c r="EE67" s="2004"/>
      <c r="EF67" s="2004"/>
      <c r="EG67" s="2004"/>
      <c r="EH67" s="2004"/>
      <c r="EI67" s="2004"/>
      <c r="EJ67" s="2004"/>
      <c r="EK67" s="2004"/>
      <c r="EL67" s="2004"/>
      <c r="EM67" s="2004"/>
      <c r="EN67" s="2004"/>
      <c r="EO67" s="2004"/>
      <c r="EP67" s="2004"/>
      <c r="EQ67" s="2004"/>
      <c r="ER67" s="2004"/>
      <c r="ES67" s="2004"/>
      <c r="ET67" s="2004"/>
      <c r="EU67" s="2004"/>
      <c r="EV67" s="2004"/>
      <c r="EW67" s="2004"/>
      <c r="EX67" s="2004"/>
      <c r="EY67" s="2004"/>
      <c r="EZ67" s="2004"/>
      <c r="FA67" s="2004"/>
      <c r="FB67" s="2004"/>
      <c r="FC67" s="2004"/>
      <c r="FD67" s="2004"/>
      <c r="FE67" s="2004"/>
      <c r="FF67" s="2004"/>
      <c r="FG67" s="2004"/>
      <c r="FH67" s="2004"/>
      <c r="FI67" s="2004"/>
      <c r="FJ67" s="2004"/>
      <c r="FK67" s="2004"/>
      <c r="FL67" s="2004"/>
      <c r="FM67" s="2004"/>
      <c r="FN67" s="2004"/>
      <c r="FO67" s="2004"/>
      <c r="FP67" s="2004"/>
      <c r="FQ67" s="2004"/>
      <c r="FR67" s="2004"/>
      <c r="FS67" s="2004"/>
      <c r="FT67" s="2004"/>
      <c r="FU67" s="2004"/>
      <c r="FV67" s="2004"/>
      <c r="FW67" s="2004"/>
      <c r="FX67" s="2004"/>
      <c r="FY67" s="2004"/>
      <c r="FZ67" s="2004"/>
      <c r="GA67" s="2004"/>
      <c r="GB67" s="2004"/>
      <c r="GC67" s="2004"/>
      <c r="GD67" s="2004"/>
      <c r="GE67" s="2004"/>
      <c r="GF67" s="2004"/>
      <c r="GG67" s="2004"/>
      <c r="GH67" s="2004"/>
      <c r="GI67" s="2004"/>
      <c r="GJ67" s="2004"/>
      <c r="GK67" s="2004"/>
      <c r="GL67" s="2004"/>
      <c r="GM67" s="2004"/>
      <c r="GN67" s="2004"/>
      <c r="GO67" s="2004"/>
      <c r="GP67" s="2004"/>
    </row>
    <row r="68" spans="1:198" s="1628" customFormat="1" ht="18.75" hidden="1" x14ac:dyDescent="0.25">
      <c r="A68" s="1463" t="s">
        <v>318</v>
      </c>
      <c r="B68" s="1445">
        <v>45609</v>
      </c>
      <c r="C68" s="1445">
        <v>45870</v>
      </c>
      <c r="D68" s="1446"/>
      <c r="E68" s="1446" t="s">
        <v>1368</v>
      </c>
      <c r="F68" s="1464" t="s">
        <v>1385</v>
      </c>
      <c r="G68" s="1446" t="s">
        <v>1368</v>
      </c>
      <c r="H68" s="1446" t="s">
        <v>1368</v>
      </c>
      <c r="I68" s="1446" t="s">
        <v>1368</v>
      </c>
      <c r="J68" s="1446" t="s">
        <v>1368</v>
      </c>
      <c r="K68" s="1446" t="s">
        <v>1368</v>
      </c>
      <c r="L68" s="1446" t="s">
        <v>1368</v>
      </c>
      <c r="M68" s="1446" t="s">
        <v>1368</v>
      </c>
      <c r="N68" s="1446" t="s">
        <v>1368</v>
      </c>
      <c r="O68" s="1446"/>
      <c r="P68" s="1446" t="s">
        <v>1368</v>
      </c>
      <c r="Q68" s="1446" t="s">
        <v>1368</v>
      </c>
      <c r="R68" s="1446"/>
      <c r="S68" s="1446" t="s">
        <v>1368</v>
      </c>
      <c r="T68" s="1464" t="s">
        <v>1385</v>
      </c>
      <c r="U68" s="1446" t="s">
        <v>1368</v>
      </c>
      <c r="V68" s="1446"/>
      <c r="W68" s="1446"/>
      <c r="X68" s="1446"/>
      <c r="Y68" s="1446"/>
      <c r="Z68" s="1446"/>
      <c r="AA68" s="1446"/>
      <c r="AB68" s="1446"/>
      <c r="AC68" s="1446"/>
      <c r="AD68" s="1446"/>
      <c r="AE68" s="1446"/>
      <c r="AF68" s="1446"/>
      <c r="AG68" s="2387"/>
      <c r="AH68" s="2387"/>
      <c r="AI68" s="1437"/>
      <c r="AJ68" s="1437"/>
      <c r="AK68" s="1437"/>
      <c r="AL68" s="1437"/>
      <c r="AM68" s="1437"/>
      <c r="AN68" s="1437"/>
      <c r="AO68" s="1437"/>
      <c r="AP68" s="2004"/>
      <c r="AQ68" s="2004"/>
      <c r="AR68" s="2004"/>
      <c r="AS68" s="2004"/>
      <c r="AT68" s="2004"/>
      <c r="AU68" s="2004"/>
      <c r="AV68" s="2004"/>
      <c r="AW68" s="2004"/>
      <c r="AX68" s="2004"/>
      <c r="AY68" s="2004"/>
      <c r="AZ68" s="2004"/>
      <c r="BA68" s="2004"/>
      <c r="BB68" s="2004"/>
      <c r="BC68" s="2004"/>
      <c r="BD68" s="2004"/>
      <c r="BE68" s="2004"/>
      <c r="BF68" s="2004"/>
      <c r="BG68" s="2004"/>
      <c r="BH68" s="2004"/>
      <c r="BI68" s="2004"/>
      <c r="BJ68" s="2004"/>
      <c r="BK68" s="2004"/>
      <c r="BL68" s="2004"/>
      <c r="BM68" s="2004"/>
      <c r="BN68" s="2004"/>
      <c r="BO68" s="2004"/>
      <c r="BP68" s="2004"/>
      <c r="BQ68" s="2004"/>
      <c r="BR68" s="2004"/>
      <c r="BS68" s="2004"/>
      <c r="BT68" s="2004"/>
      <c r="BU68" s="2004"/>
      <c r="BV68" s="2004"/>
      <c r="BW68" s="2004"/>
      <c r="BX68" s="2004"/>
      <c r="BY68" s="2004"/>
      <c r="BZ68" s="2004"/>
      <c r="CA68" s="2004"/>
      <c r="CB68" s="2004"/>
      <c r="CC68" s="2004"/>
      <c r="CD68" s="2004"/>
      <c r="CE68" s="2004"/>
      <c r="CF68" s="2004"/>
      <c r="CG68" s="2004"/>
      <c r="CH68" s="2004"/>
      <c r="CI68" s="2004"/>
      <c r="CJ68" s="2004"/>
      <c r="CK68" s="2004"/>
      <c r="CL68" s="2004"/>
      <c r="CM68" s="2004"/>
      <c r="CN68" s="2004"/>
      <c r="CO68" s="2004"/>
      <c r="CP68" s="2004"/>
      <c r="CQ68" s="2004"/>
      <c r="CR68" s="2004"/>
      <c r="CS68" s="2004"/>
      <c r="CT68" s="2004"/>
      <c r="CU68" s="2004"/>
      <c r="CV68" s="2004"/>
      <c r="CW68" s="2004"/>
      <c r="CX68" s="2004"/>
      <c r="CY68" s="2004"/>
      <c r="CZ68" s="2004"/>
      <c r="DA68" s="2004"/>
      <c r="DB68" s="2004"/>
      <c r="DC68" s="2004"/>
      <c r="DD68" s="2004"/>
      <c r="DE68" s="2004"/>
      <c r="DF68" s="2004"/>
      <c r="DG68" s="2004"/>
      <c r="DH68" s="2004"/>
      <c r="DI68" s="2004"/>
      <c r="DJ68" s="2004"/>
      <c r="DK68" s="2004"/>
      <c r="DL68" s="2004"/>
      <c r="DM68" s="2004"/>
      <c r="DN68" s="2004"/>
      <c r="DO68" s="2004"/>
      <c r="DP68" s="2004"/>
      <c r="DQ68" s="2004"/>
      <c r="DR68" s="2004"/>
      <c r="DS68" s="2004"/>
      <c r="DT68" s="2004"/>
      <c r="DU68" s="2004"/>
      <c r="DV68" s="2004"/>
      <c r="DW68" s="2004"/>
      <c r="DX68" s="2004"/>
      <c r="DY68" s="2004"/>
      <c r="DZ68" s="2004"/>
      <c r="EA68" s="2004"/>
      <c r="EB68" s="2004"/>
      <c r="EC68" s="2004"/>
      <c r="ED68" s="2004"/>
      <c r="EE68" s="2004"/>
      <c r="EF68" s="2004"/>
      <c r="EG68" s="2004"/>
      <c r="EH68" s="2004"/>
      <c r="EI68" s="2004"/>
      <c r="EJ68" s="2004"/>
      <c r="EK68" s="2004"/>
      <c r="EL68" s="2004"/>
      <c r="EM68" s="2004"/>
      <c r="EN68" s="2004"/>
      <c r="EO68" s="2004"/>
      <c r="EP68" s="2004"/>
      <c r="EQ68" s="2004"/>
      <c r="ER68" s="2004"/>
      <c r="ES68" s="2004"/>
      <c r="ET68" s="2004"/>
      <c r="EU68" s="2004"/>
      <c r="EV68" s="2004"/>
      <c r="EW68" s="2004"/>
      <c r="EX68" s="2004"/>
      <c r="EY68" s="2004"/>
      <c r="EZ68" s="2004"/>
      <c r="FA68" s="2004"/>
      <c r="FB68" s="2004"/>
      <c r="FC68" s="2004"/>
      <c r="FD68" s="2004"/>
      <c r="FE68" s="2004"/>
      <c r="FF68" s="2004"/>
      <c r="FG68" s="2004"/>
      <c r="FH68" s="2004"/>
      <c r="FI68" s="2004"/>
      <c r="FJ68" s="2004"/>
      <c r="FK68" s="2004"/>
      <c r="FL68" s="2004"/>
      <c r="FM68" s="2004"/>
      <c r="FN68" s="2004"/>
      <c r="FO68" s="2004"/>
      <c r="FP68" s="2004"/>
      <c r="FQ68" s="2004"/>
      <c r="FR68" s="2004"/>
      <c r="FS68" s="2004"/>
      <c r="FT68" s="2004"/>
      <c r="FU68" s="2004"/>
      <c r="FV68" s="2004"/>
      <c r="FW68" s="2004"/>
      <c r="FX68" s="2004"/>
      <c r="FY68" s="2004"/>
      <c r="FZ68" s="2004"/>
      <c r="GA68" s="2004"/>
      <c r="GB68" s="2004"/>
      <c r="GC68" s="2004"/>
      <c r="GD68" s="2004"/>
      <c r="GE68" s="2004"/>
      <c r="GF68" s="2004"/>
      <c r="GG68" s="2004"/>
      <c r="GH68" s="2004"/>
      <c r="GI68" s="2004"/>
      <c r="GJ68" s="2004"/>
      <c r="GK68" s="2004"/>
      <c r="GL68" s="2004"/>
      <c r="GM68" s="2004"/>
      <c r="GN68" s="2004"/>
      <c r="GO68" s="2004"/>
      <c r="GP68" s="2004"/>
    </row>
    <row r="69" spans="1:198" s="1419" customFormat="1" ht="18.75" x14ac:dyDescent="0.25">
      <c r="A69" s="1427" t="s">
        <v>1386</v>
      </c>
      <c r="B69" s="1442">
        <v>45790</v>
      </c>
      <c r="C69" s="1438"/>
      <c r="D69" s="1438"/>
      <c r="E69" s="1438" t="s">
        <v>181</v>
      </c>
      <c r="F69" s="1438" t="s">
        <v>181</v>
      </c>
      <c r="G69" s="1438" t="s">
        <v>181</v>
      </c>
      <c r="H69" s="1438" t="s">
        <v>181</v>
      </c>
      <c r="I69" s="1438" t="s">
        <v>181</v>
      </c>
      <c r="J69" s="1438" t="s">
        <v>181</v>
      </c>
      <c r="K69" s="1438" t="s">
        <v>181</v>
      </c>
      <c r="L69" s="1438" t="s">
        <v>181</v>
      </c>
      <c r="M69" s="1438" t="s">
        <v>181</v>
      </c>
      <c r="N69" s="1438" t="s">
        <v>1368</v>
      </c>
      <c r="O69" s="1438"/>
      <c r="P69" s="1438" t="s">
        <v>1368</v>
      </c>
      <c r="Q69" s="1438" t="s">
        <v>1368</v>
      </c>
      <c r="R69" s="1438"/>
      <c r="S69" s="1438" t="s">
        <v>1368</v>
      </c>
      <c r="T69" s="1453" t="s">
        <v>1368</v>
      </c>
      <c r="U69" s="1453" t="s">
        <v>1368</v>
      </c>
      <c r="V69" s="1453" t="s">
        <v>1368</v>
      </c>
      <c r="W69" s="1453" t="s">
        <v>1368</v>
      </c>
      <c r="X69" s="1438" t="s">
        <v>1368</v>
      </c>
      <c r="Y69" s="1438" t="s">
        <v>1368</v>
      </c>
      <c r="Z69" s="1438" t="s">
        <v>1703</v>
      </c>
      <c r="AA69" s="1438" t="s">
        <v>1703</v>
      </c>
      <c r="AB69" s="1438" t="s">
        <v>1703</v>
      </c>
      <c r="AC69" s="1438" t="s">
        <v>1703</v>
      </c>
      <c r="AD69" s="1438" t="s">
        <v>1703</v>
      </c>
      <c r="AE69" s="1438" t="s">
        <v>1703</v>
      </c>
      <c r="AF69" s="1438" t="s">
        <v>1703</v>
      </c>
      <c r="AG69" s="1683"/>
      <c r="AH69" s="1683"/>
      <c r="AI69" s="1437"/>
      <c r="AJ69" s="1437"/>
      <c r="AK69" s="1437"/>
      <c r="AL69" s="1437"/>
      <c r="AM69" s="1437"/>
      <c r="AN69" s="1437"/>
      <c r="AO69" s="1437"/>
      <c r="AP69" s="2004"/>
      <c r="AQ69" s="2004"/>
      <c r="AR69" s="2004"/>
      <c r="AS69" s="2004"/>
      <c r="AT69" s="2004"/>
      <c r="AU69" s="2004"/>
      <c r="AV69" s="2004"/>
      <c r="AW69" s="2004"/>
      <c r="AX69" s="2004"/>
      <c r="AY69" s="2004"/>
      <c r="AZ69" s="2004"/>
      <c r="BA69" s="2004"/>
      <c r="BB69" s="2004"/>
      <c r="BC69" s="2004"/>
      <c r="BD69" s="2004"/>
      <c r="BE69" s="2004"/>
      <c r="BF69" s="2004"/>
      <c r="BG69" s="2004"/>
      <c r="BH69" s="2004"/>
      <c r="BI69" s="2004"/>
      <c r="BJ69" s="2004"/>
      <c r="BK69" s="2004"/>
      <c r="BL69" s="2004"/>
      <c r="BM69" s="2004"/>
      <c r="BN69" s="2004"/>
      <c r="BO69" s="2004"/>
      <c r="BP69" s="2004"/>
      <c r="BQ69" s="2004"/>
      <c r="BR69" s="2004"/>
      <c r="BS69" s="2004"/>
      <c r="BT69" s="2004"/>
      <c r="BU69" s="2004"/>
      <c r="BV69" s="2004"/>
      <c r="BW69" s="2004"/>
      <c r="BX69" s="2004"/>
      <c r="BY69" s="2004"/>
      <c r="BZ69" s="2004"/>
      <c r="CA69" s="2004"/>
      <c r="CB69" s="2004"/>
      <c r="CC69" s="2004"/>
      <c r="CD69" s="2004"/>
      <c r="CE69" s="2004"/>
      <c r="CF69" s="2004"/>
      <c r="CG69" s="2004"/>
      <c r="CH69" s="2004"/>
      <c r="CI69" s="2004"/>
      <c r="CJ69" s="2004"/>
      <c r="CK69" s="2004"/>
      <c r="CL69" s="2004"/>
      <c r="CM69" s="2004"/>
      <c r="CN69" s="2004"/>
      <c r="CO69" s="2004"/>
      <c r="CP69" s="2004"/>
      <c r="CQ69" s="2004"/>
      <c r="CR69" s="2004"/>
      <c r="CS69" s="2004"/>
      <c r="CT69" s="2004"/>
      <c r="CU69" s="2004"/>
      <c r="CV69" s="2004"/>
      <c r="CW69" s="2004"/>
      <c r="CX69" s="2004"/>
      <c r="CY69" s="2004"/>
      <c r="CZ69" s="2004"/>
      <c r="DA69" s="2004"/>
      <c r="DB69" s="2004"/>
      <c r="DC69" s="2004"/>
      <c r="DD69" s="2004"/>
      <c r="DE69" s="2004"/>
      <c r="DF69" s="2004"/>
      <c r="DG69" s="2004"/>
      <c r="DH69" s="2004"/>
      <c r="DI69" s="2004"/>
      <c r="DJ69" s="2004"/>
      <c r="DK69" s="2004"/>
      <c r="DL69" s="2004"/>
      <c r="DM69" s="2004"/>
      <c r="DN69" s="2004"/>
      <c r="DO69" s="2004"/>
      <c r="DP69" s="2004"/>
      <c r="DQ69" s="2004"/>
      <c r="DR69" s="2004"/>
      <c r="DS69" s="2004"/>
      <c r="DT69" s="2004"/>
      <c r="DU69" s="2004"/>
      <c r="DV69" s="2004"/>
      <c r="DW69" s="2004"/>
      <c r="DX69" s="2004"/>
      <c r="DY69" s="2004"/>
      <c r="DZ69" s="2004"/>
      <c r="EA69" s="2004"/>
      <c r="EB69" s="2004"/>
      <c r="EC69" s="2004"/>
      <c r="ED69" s="2004"/>
      <c r="EE69" s="2004"/>
      <c r="EF69" s="2004"/>
      <c r="EG69" s="2004"/>
      <c r="EH69" s="2004"/>
      <c r="EI69" s="2004"/>
      <c r="EJ69" s="2004"/>
      <c r="EK69" s="2004"/>
      <c r="EL69" s="2004"/>
      <c r="EM69" s="2004"/>
      <c r="EN69" s="2004"/>
      <c r="EO69" s="2004"/>
      <c r="EP69" s="2004"/>
      <c r="EQ69" s="2004"/>
      <c r="ER69" s="2004"/>
      <c r="ES69" s="2004"/>
      <c r="ET69" s="2004"/>
      <c r="EU69" s="2004"/>
      <c r="EV69" s="2004"/>
      <c r="EW69" s="2004"/>
      <c r="EX69" s="2004"/>
      <c r="EY69" s="2004"/>
      <c r="EZ69" s="2004"/>
      <c r="FA69" s="2004"/>
      <c r="FB69" s="2004"/>
      <c r="FC69" s="2004"/>
      <c r="FD69" s="2004"/>
      <c r="FE69" s="2004"/>
      <c r="FF69" s="2004"/>
      <c r="FG69" s="2004"/>
      <c r="FH69" s="2004"/>
      <c r="FI69" s="2004"/>
      <c r="FJ69" s="2004"/>
      <c r="FK69" s="2004"/>
      <c r="FL69" s="2004"/>
      <c r="FM69" s="2004"/>
      <c r="FN69" s="2004"/>
      <c r="FO69" s="2004"/>
      <c r="FP69" s="2004"/>
      <c r="FQ69" s="2004"/>
      <c r="FR69" s="2004"/>
      <c r="FS69" s="2004"/>
      <c r="FT69" s="2004"/>
      <c r="FU69" s="2004"/>
      <c r="FV69" s="2004"/>
      <c r="FW69" s="2004"/>
      <c r="FX69" s="2004"/>
      <c r="FY69" s="2004"/>
      <c r="FZ69" s="2004"/>
      <c r="GA69" s="2004"/>
      <c r="GB69" s="2004"/>
      <c r="GC69" s="2004"/>
      <c r="GD69" s="2004"/>
      <c r="GE69" s="2004"/>
      <c r="GF69" s="2004"/>
      <c r="GG69" s="2004"/>
      <c r="GH69" s="2004"/>
      <c r="GI69" s="2004"/>
      <c r="GJ69" s="2004"/>
      <c r="GK69" s="2004"/>
      <c r="GL69" s="2004"/>
      <c r="GM69" s="2004"/>
      <c r="GN69" s="2004"/>
      <c r="GO69" s="2004"/>
      <c r="GP69" s="2004"/>
    </row>
    <row r="70" spans="1:198" s="1636" customFormat="1" ht="18.75" x14ac:dyDescent="0.25">
      <c r="A70" s="1633" t="s">
        <v>1561</v>
      </c>
      <c r="B70" s="1634">
        <v>45873</v>
      </c>
      <c r="C70" s="1495"/>
      <c r="D70" s="1495"/>
      <c r="E70" s="1495"/>
      <c r="F70" s="1495"/>
      <c r="G70" s="1495"/>
      <c r="H70" s="1495"/>
      <c r="I70" s="1495"/>
      <c r="J70" s="1495"/>
      <c r="K70" s="1495"/>
      <c r="L70" s="1495"/>
      <c r="M70" s="1495"/>
      <c r="N70" s="1495"/>
      <c r="O70" s="1495"/>
      <c r="P70" s="1495"/>
      <c r="Q70" s="1495"/>
      <c r="R70" s="1495"/>
      <c r="S70" s="1495"/>
      <c r="T70" s="1635"/>
      <c r="U70" s="1635"/>
      <c r="V70" s="1635" t="s">
        <v>1368</v>
      </c>
      <c r="W70" s="1635" t="s">
        <v>1368</v>
      </c>
      <c r="X70" s="1635" t="s">
        <v>1368</v>
      </c>
      <c r="Y70" s="1438" t="s">
        <v>1368</v>
      </c>
      <c r="Z70" s="1495" t="s">
        <v>1703</v>
      </c>
      <c r="AA70" s="1495" t="s">
        <v>1703</v>
      </c>
      <c r="AB70" s="1495" t="s">
        <v>1703</v>
      </c>
      <c r="AC70" s="1495" t="s">
        <v>1703</v>
      </c>
      <c r="AD70" s="1495" t="s">
        <v>1703</v>
      </c>
      <c r="AE70" s="1495" t="s">
        <v>1703</v>
      </c>
      <c r="AF70" s="1495" t="s">
        <v>1703</v>
      </c>
      <c r="AG70" s="2390"/>
      <c r="AH70" s="2390"/>
      <c r="AI70" s="1667"/>
      <c r="AJ70" s="1667"/>
      <c r="AK70" s="1667"/>
      <c r="AL70" s="1667"/>
      <c r="AM70" s="1667"/>
      <c r="AN70" s="1667"/>
      <c r="AO70" s="1667"/>
      <c r="AP70" s="1974"/>
      <c r="AQ70" s="1974"/>
      <c r="AR70" s="1974"/>
      <c r="AS70" s="1974"/>
      <c r="AT70" s="1974"/>
      <c r="AU70" s="1974"/>
      <c r="AV70" s="1974"/>
      <c r="AW70" s="1974"/>
      <c r="AX70" s="1974"/>
      <c r="AY70" s="1974"/>
      <c r="AZ70" s="1974"/>
      <c r="BA70" s="1974"/>
      <c r="BB70" s="1974"/>
      <c r="BC70" s="1974"/>
      <c r="BD70" s="1974"/>
      <c r="BE70" s="1974"/>
      <c r="BF70" s="1974"/>
      <c r="BG70" s="1974"/>
      <c r="BH70" s="1974"/>
      <c r="BI70" s="1974"/>
      <c r="BJ70" s="1974"/>
      <c r="BK70" s="1974"/>
      <c r="BL70" s="1974"/>
      <c r="BM70" s="1974"/>
      <c r="BN70" s="1974"/>
      <c r="BO70" s="1974"/>
      <c r="BP70" s="1974"/>
      <c r="BQ70" s="1974"/>
      <c r="BR70" s="1974"/>
      <c r="BS70" s="1974"/>
      <c r="BT70" s="1974"/>
      <c r="BU70" s="1974"/>
      <c r="BV70" s="1974"/>
      <c r="BW70" s="1974"/>
      <c r="BX70" s="1974"/>
      <c r="BY70" s="1974"/>
      <c r="BZ70" s="1974"/>
      <c r="CA70" s="1974"/>
      <c r="CB70" s="1974"/>
      <c r="CC70" s="1974"/>
      <c r="CD70" s="1974"/>
      <c r="CE70" s="1974"/>
      <c r="CF70" s="1974"/>
      <c r="CG70" s="1974"/>
      <c r="CH70" s="1974"/>
      <c r="CI70" s="1974"/>
      <c r="CJ70" s="1974"/>
      <c r="CK70" s="1974"/>
      <c r="CL70" s="1974"/>
      <c r="CM70" s="1974"/>
      <c r="CN70" s="1974"/>
      <c r="CO70" s="1974"/>
      <c r="CP70" s="1974"/>
      <c r="CQ70" s="1974"/>
      <c r="CR70" s="1974"/>
      <c r="CS70" s="1974"/>
      <c r="CT70" s="1974"/>
      <c r="CU70" s="1974"/>
      <c r="CV70" s="1974"/>
      <c r="CW70" s="1974"/>
      <c r="CX70" s="1974"/>
      <c r="CY70" s="1974"/>
      <c r="CZ70" s="1974"/>
      <c r="DA70" s="1974"/>
      <c r="DB70" s="1974"/>
      <c r="DC70" s="1974"/>
      <c r="DD70" s="1974"/>
      <c r="DE70" s="1974"/>
      <c r="DF70" s="1974"/>
      <c r="DG70" s="1974"/>
      <c r="DH70" s="1974"/>
      <c r="DI70" s="1974"/>
      <c r="DJ70" s="1974"/>
      <c r="DK70" s="1974"/>
      <c r="DL70" s="1974"/>
      <c r="DM70" s="1974"/>
      <c r="DN70" s="1974"/>
      <c r="DO70" s="1974"/>
      <c r="DP70" s="1974"/>
      <c r="DQ70" s="1974"/>
      <c r="DR70" s="1974"/>
      <c r="DS70" s="1974"/>
      <c r="DT70" s="1974"/>
      <c r="DU70" s="1974"/>
      <c r="DV70" s="1974"/>
      <c r="DW70" s="1974"/>
      <c r="DX70" s="1974"/>
      <c r="DY70" s="1974"/>
      <c r="DZ70" s="1974"/>
      <c r="EA70" s="1974"/>
      <c r="EB70" s="1974"/>
      <c r="EC70" s="1974"/>
      <c r="ED70" s="1974"/>
      <c r="EE70" s="1974"/>
      <c r="EF70" s="1974"/>
      <c r="EG70" s="1974"/>
      <c r="EH70" s="1974"/>
      <c r="EI70" s="1974"/>
      <c r="EJ70" s="1974"/>
      <c r="EK70" s="1974"/>
      <c r="EL70" s="1974"/>
      <c r="EM70" s="1974"/>
      <c r="EN70" s="1974"/>
      <c r="EO70" s="1974"/>
      <c r="EP70" s="1974"/>
      <c r="EQ70" s="1974"/>
      <c r="ER70" s="1974"/>
      <c r="ES70" s="1974"/>
      <c r="ET70" s="1974"/>
      <c r="EU70" s="1974"/>
      <c r="EV70" s="1974"/>
      <c r="EW70" s="1974"/>
      <c r="EX70" s="1974"/>
      <c r="EY70" s="1974"/>
      <c r="EZ70" s="1974"/>
      <c r="FA70" s="1974"/>
      <c r="FB70" s="1974"/>
      <c r="FC70" s="1974"/>
      <c r="FD70" s="1974"/>
      <c r="FE70" s="1974"/>
      <c r="FF70" s="1974"/>
      <c r="FG70" s="1974"/>
      <c r="FH70" s="1974"/>
      <c r="FI70" s="1974"/>
      <c r="FJ70" s="1974"/>
      <c r="FK70" s="1974"/>
      <c r="FL70" s="1974"/>
      <c r="FM70" s="1974"/>
      <c r="FN70" s="1974"/>
      <c r="FO70" s="1974"/>
      <c r="FP70" s="1974"/>
      <c r="FQ70" s="1974"/>
      <c r="FR70" s="1974"/>
      <c r="FS70" s="1974"/>
      <c r="FT70" s="1974"/>
      <c r="FU70" s="1974"/>
      <c r="FV70" s="1974"/>
      <c r="FW70" s="1974"/>
      <c r="FX70" s="1974"/>
      <c r="FY70" s="1974"/>
      <c r="FZ70" s="1974"/>
      <c r="GA70" s="1974"/>
      <c r="GB70" s="1974"/>
      <c r="GC70" s="1974"/>
      <c r="GD70" s="1974"/>
      <c r="GE70" s="1974"/>
      <c r="GF70" s="1974"/>
      <c r="GG70" s="1974"/>
      <c r="GH70" s="1974"/>
      <c r="GI70" s="1974"/>
      <c r="GJ70" s="1974"/>
      <c r="GK70" s="1974"/>
      <c r="GL70" s="1974"/>
      <c r="GM70" s="1974"/>
      <c r="GN70" s="1974"/>
      <c r="GO70" s="1974"/>
      <c r="GP70" s="1974"/>
    </row>
    <row r="71" spans="1:198" s="1419" customFormat="1" ht="18.75" x14ac:dyDescent="0.25">
      <c r="A71" s="1427" t="s">
        <v>256</v>
      </c>
      <c r="B71" s="1442">
        <v>45201</v>
      </c>
      <c r="C71" s="1438"/>
      <c r="D71" s="1438"/>
      <c r="E71" s="1438" t="s">
        <v>1368</v>
      </c>
      <c r="F71" s="1438" t="s">
        <v>1368</v>
      </c>
      <c r="G71" s="1438" t="s">
        <v>1368</v>
      </c>
      <c r="H71" s="1438" t="s">
        <v>1368</v>
      </c>
      <c r="I71" s="1438" t="s">
        <v>1368</v>
      </c>
      <c r="J71" s="1438" t="s">
        <v>1368</v>
      </c>
      <c r="K71" s="1438" t="s">
        <v>1368</v>
      </c>
      <c r="L71" s="1438" t="s">
        <v>1368</v>
      </c>
      <c r="M71" s="1438" t="s">
        <v>1368</v>
      </c>
      <c r="N71" s="1438" t="s">
        <v>1368</v>
      </c>
      <c r="O71" s="1438"/>
      <c r="P71" s="1438" t="s">
        <v>1368</v>
      </c>
      <c r="Q71" s="1438" t="s">
        <v>1368</v>
      </c>
      <c r="R71" s="1438"/>
      <c r="S71" s="1438" t="s">
        <v>1368</v>
      </c>
      <c r="T71" s="1453" t="s">
        <v>1368</v>
      </c>
      <c r="U71" s="1438" t="s">
        <v>1368</v>
      </c>
      <c r="V71" s="1438" t="s">
        <v>1368</v>
      </c>
      <c r="W71" s="1438" t="s">
        <v>1368</v>
      </c>
      <c r="X71" s="1438" t="s">
        <v>1368</v>
      </c>
      <c r="Y71" s="1438" t="s">
        <v>1368</v>
      </c>
      <c r="Z71" s="1438" t="s">
        <v>1703</v>
      </c>
      <c r="AA71" s="1438" t="s">
        <v>1703</v>
      </c>
      <c r="AB71" s="1438" t="s">
        <v>1703</v>
      </c>
      <c r="AC71" s="1438" t="s">
        <v>1703</v>
      </c>
      <c r="AD71" s="1438" t="s">
        <v>1703</v>
      </c>
      <c r="AE71" s="1438" t="s">
        <v>1703</v>
      </c>
      <c r="AF71" s="1438" t="s">
        <v>1703</v>
      </c>
      <c r="AG71" s="1683"/>
      <c r="AH71" s="1683"/>
      <c r="AI71" s="1437"/>
      <c r="AJ71" s="1437"/>
      <c r="AK71" s="1437"/>
      <c r="AL71" s="1437"/>
      <c r="AM71" s="1437"/>
      <c r="AN71" s="1437"/>
      <c r="AO71" s="1437"/>
      <c r="AP71" s="2004"/>
      <c r="AQ71" s="2004"/>
      <c r="AR71" s="2004"/>
      <c r="AS71" s="2004"/>
      <c r="AT71" s="2004"/>
      <c r="AU71" s="2004"/>
      <c r="AV71" s="2004"/>
      <c r="AW71" s="2004"/>
      <c r="AX71" s="2004"/>
      <c r="AY71" s="2004"/>
      <c r="AZ71" s="2004"/>
      <c r="BA71" s="2004"/>
      <c r="BB71" s="2004"/>
      <c r="BC71" s="2004"/>
      <c r="BD71" s="2004"/>
      <c r="BE71" s="2004"/>
      <c r="BF71" s="2004"/>
      <c r="BG71" s="2004"/>
      <c r="BH71" s="2004"/>
      <c r="BI71" s="2004"/>
      <c r="BJ71" s="2004"/>
      <c r="BK71" s="2004"/>
      <c r="BL71" s="2004"/>
      <c r="BM71" s="2004"/>
      <c r="BN71" s="2004"/>
      <c r="BO71" s="2004"/>
      <c r="BP71" s="2004"/>
      <c r="BQ71" s="2004"/>
      <c r="BR71" s="2004"/>
      <c r="BS71" s="2004"/>
      <c r="BT71" s="2004"/>
      <c r="BU71" s="2004"/>
      <c r="BV71" s="2004"/>
      <c r="BW71" s="2004"/>
      <c r="BX71" s="2004"/>
      <c r="BY71" s="2004"/>
      <c r="BZ71" s="2004"/>
      <c r="CA71" s="2004"/>
      <c r="CB71" s="2004"/>
      <c r="CC71" s="2004"/>
      <c r="CD71" s="2004"/>
      <c r="CE71" s="2004"/>
      <c r="CF71" s="2004"/>
      <c r="CG71" s="2004"/>
      <c r="CH71" s="2004"/>
      <c r="CI71" s="2004"/>
      <c r="CJ71" s="2004"/>
      <c r="CK71" s="2004"/>
      <c r="CL71" s="2004"/>
      <c r="CM71" s="2004"/>
      <c r="CN71" s="2004"/>
      <c r="CO71" s="2004"/>
      <c r="CP71" s="2004"/>
      <c r="CQ71" s="2004"/>
      <c r="CR71" s="2004"/>
      <c r="CS71" s="2004"/>
      <c r="CT71" s="2004"/>
      <c r="CU71" s="2004"/>
      <c r="CV71" s="2004"/>
      <c r="CW71" s="2004"/>
      <c r="CX71" s="2004"/>
      <c r="CY71" s="2004"/>
      <c r="CZ71" s="2004"/>
      <c r="DA71" s="2004"/>
      <c r="DB71" s="2004"/>
      <c r="DC71" s="2004"/>
      <c r="DD71" s="2004"/>
      <c r="DE71" s="2004"/>
      <c r="DF71" s="2004"/>
      <c r="DG71" s="2004"/>
      <c r="DH71" s="2004"/>
      <c r="DI71" s="2004"/>
      <c r="DJ71" s="2004"/>
      <c r="DK71" s="2004"/>
      <c r="DL71" s="2004"/>
      <c r="DM71" s="2004"/>
      <c r="DN71" s="2004"/>
      <c r="DO71" s="2004"/>
      <c r="DP71" s="2004"/>
      <c r="DQ71" s="2004"/>
      <c r="DR71" s="2004"/>
      <c r="DS71" s="2004"/>
      <c r="DT71" s="2004"/>
      <c r="DU71" s="2004"/>
      <c r="DV71" s="2004"/>
      <c r="DW71" s="2004"/>
      <c r="DX71" s="2004"/>
      <c r="DY71" s="2004"/>
      <c r="DZ71" s="2004"/>
      <c r="EA71" s="2004"/>
      <c r="EB71" s="2004"/>
      <c r="EC71" s="2004"/>
      <c r="ED71" s="2004"/>
      <c r="EE71" s="2004"/>
      <c r="EF71" s="2004"/>
      <c r="EG71" s="2004"/>
      <c r="EH71" s="2004"/>
      <c r="EI71" s="2004"/>
      <c r="EJ71" s="2004"/>
      <c r="EK71" s="2004"/>
      <c r="EL71" s="2004"/>
      <c r="EM71" s="2004"/>
      <c r="EN71" s="2004"/>
      <c r="EO71" s="2004"/>
      <c r="EP71" s="2004"/>
      <c r="EQ71" s="2004"/>
      <c r="ER71" s="2004"/>
      <c r="ES71" s="2004"/>
      <c r="ET71" s="2004"/>
      <c r="EU71" s="2004"/>
      <c r="EV71" s="2004"/>
      <c r="EW71" s="2004"/>
      <c r="EX71" s="2004"/>
      <c r="EY71" s="2004"/>
      <c r="EZ71" s="2004"/>
      <c r="FA71" s="2004"/>
      <c r="FB71" s="2004"/>
      <c r="FC71" s="2004"/>
      <c r="FD71" s="2004"/>
      <c r="FE71" s="2004"/>
      <c r="FF71" s="2004"/>
      <c r="FG71" s="2004"/>
      <c r="FH71" s="2004"/>
      <c r="FI71" s="2004"/>
      <c r="FJ71" s="2004"/>
      <c r="FK71" s="2004"/>
      <c r="FL71" s="2004"/>
      <c r="FM71" s="2004"/>
      <c r="FN71" s="2004"/>
      <c r="FO71" s="2004"/>
      <c r="FP71" s="2004"/>
      <c r="FQ71" s="2004"/>
      <c r="FR71" s="2004"/>
      <c r="FS71" s="2004"/>
      <c r="FT71" s="2004"/>
      <c r="FU71" s="2004"/>
      <c r="FV71" s="2004"/>
      <c r="FW71" s="2004"/>
      <c r="FX71" s="2004"/>
      <c r="FY71" s="2004"/>
      <c r="FZ71" s="2004"/>
      <c r="GA71" s="2004"/>
      <c r="GB71" s="2004"/>
      <c r="GC71" s="2004"/>
      <c r="GD71" s="2004"/>
      <c r="GE71" s="2004"/>
      <c r="GF71" s="2004"/>
      <c r="GG71" s="2004"/>
      <c r="GH71" s="2004"/>
      <c r="GI71" s="2004"/>
      <c r="GJ71" s="2004"/>
      <c r="GK71" s="2004"/>
      <c r="GL71" s="2004"/>
      <c r="GM71" s="2004"/>
      <c r="GN71" s="2004"/>
      <c r="GO71" s="2004"/>
      <c r="GP71" s="2004"/>
    </row>
    <row r="72" spans="1:198" s="1632" customFormat="1" ht="18.75" x14ac:dyDescent="0.25">
      <c r="A72" s="1629" t="s">
        <v>1562</v>
      </c>
      <c r="B72" s="1630">
        <v>45781</v>
      </c>
      <c r="C72" s="1631"/>
      <c r="D72" s="1631"/>
      <c r="E72" s="1637"/>
      <c r="F72" s="1637"/>
      <c r="G72" s="1637"/>
      <c r="H72" s="1637"/>
      <c r="I72" s="1637"/>
      <c r="J72" s="1637"/>
      <c r="K72" s="1637"/>
      <c r="L72" s="1637"/>
      <c r="M72" s="1637"/>
      <c r="N72" s="1637"/>
      <c r="O72" s="1637"/>
      <c r="P72" s="1637"/>
      <c r="Q72" s="1637"/>
      <c r="R72" s="1637"/>
      <c r="S72" s="1637"/>
      <c r="T72" s="1637"/>
      <c r="U72" s="1631" t="s">
        <v>1368</v>
      </c>
      <c r="V72" s="1631"/>
      <c r="W72" s="1438" t="s">
        <v>1368</v>
      </c>
      <c r="X72" s="1437" t="s">
        <v>1368</v>
      </c>
      <c r="Y72" s="1437" t="s">
        <v>1368</v>
      </c>
      <c r="Z72" s="1437" t="s">
        <v>1703</v>
      </c>
      <c r="AA72" s="1437" t="s">
        <v>1703</v>
      </c>
      <c r="AB72" s="1437" t="s">
        <v>1703</v>
      </c>
      <c r="AC72" s="1437" t="s">
        <v>1703</v>
      </c>
      <c r="AD72" s="1437" t="s">
        <v>1703</v>
      </c>
      <c r="AE72" s="1437" t="s">
        <v>1703</v>
      </c>
      <c r="AF72" s="1437" t="s">
        <v>1703</v>
      </c>
      <c r="AG72" s="1682"/>
      <c r="AH72" s="1682"/>
      <c r="AI72" s="1437"/>
      <c r="AJ72" s="1437"/>
      <c r="AK72" s="1437"/>
      <c r="AL72" s="1437"/>
      <c r="AM72" s="1437"/>
      <c r="AN72" s="1437"/>
      <c r="AO72" s="1437"/>
      <c r="AP72" s="2004"/>
      <c r="AQ72" s="2004"/>
      <c r="AR72" s="2004"/>
      <c r="AS72" s="2004"/>
      <c r="AT72" s="2004"/>
      <c r="AU72" s="2004"/>
      <c r="AV72" s="2004"/>
      <c r="AW72" s="2004"/>
      <c r="AX72" s="2004"/>
      <c r="AY72" s="2004"/>
      <c r="AZ72" s="2004"/>
      <c r="BA72" s="2004"/>
      <c r="BB72" s="2004"/>
      <c r="BC72" s="2004"/>
      <c r="BD72" s="2004"/>
      <c r="BE72" s="2004"/>
      <c r="BF72" s="2004"/>
      <c r="BG72" s="2004"/>
      <c r="BH72" s="2004"/>
      <c r="BI72" s="2004"/>
      <c r="BJ72" s="2004"/>
      <c r="BK72" s="2004"/>
      <c r="BL72" s="2004"/>
      <c r="BM72" s="2004"/>
      <c r="BN72" s="2004"/>
      <c r="BO72" s="2004"/>
      <c r="BP72" s="2004"/>
      <c r="BQ72" s="2004"/>
      <c r="BR72" s="2004"/>
      <c r="BS72" s="2004"/>
      <c r="BT72" s="2004"/>
      <c r="BU72" s="2004"/>
      <c r="BV72" s="2004"/>
      <c r="BW72" s="2004"/>
      <c r="BX72" s="2004"/>
      <c r="BY72" s="2004"/>
      <c r="BZ72" s="2004"/>
      <c r="CA72" s="2004"/>
      <c r="CB72" s="2004"/>
      <c r="CC72" s="2004"/>
      <c r="CD72" s="2004"/>
      <c r="CE72" s="2004"/>
      <c r="CF72" s="2004"/>
      <c r="CG72" s="2004"/>
      <c r="CH72" s="2004"/>
      <c r="CI72" s="2004"/>
      <c r="CJ72" s="2004"/>
      <c r="CK72" s="2004"/>
      <c r="CL72" s="2004"/>
      <c r="CM72" s="2004"/>
      <c r="CN72" s="2004"/>
      <c r="CO72" s="2004"/>
      <c r="CP72" s="2004"/>
      <c r="CQ72" s="2004"/>
      <c r="CR72" s="2004"/>
      <c r="CS72" s="2004"/>
      <c r="CT72" s="2004"/>
      <c r="CU72" s="2004"/>
      <c r="CV72" s="2004"/>
      <c r="CW72" s="2004"/>
      <c r="CX72" s="2004"/>
      <c r="CY72" s="2004"/>
      <c r="CZ72" s="2004"/>
      <c r="DA72" s="2004"/>
      <c r="DB72" s="2004"/>
      <c r="DC72" s="2004"/>
      <c r="DD72" s="2004"/>
      <c r="DE72" s="2004"/>
      <c r="DF72" s="2004"/>
      <c r="DG72" s="2004"/>
      <c r="DH72" s="2004"/>
      <c r="DI72" s="2004"/>
      <c r="DJ72" s="2004"/>
      <c r="DK72" s="2004"/>
      <c r="DL72" s="2004"/>
      <c r="DM72" s="2004"/>
      <c r="DN72" s="2004"/>
      <c r="DO72" s="2004"/>
      <c r="DP72" s="2004"/>
      <c r="DQ72" s="2004"/>
      <c r="DR72" s="2004"/>
      <c r="DS72" s="2004"/>
      <c r="DT72" s="2004"/>
      <c r="DU72" s="2004"/>
      <c r="DV72" s="2004"/>
      <c r="DW72" s="2004"/>
      <c r="DX72" s="2004"/>
      <c r="DY72" s="2004"/>
      <c r="DZ72" s="2004"/>
      <c r="EA72" s="2004"/>
      <c r="EB72" s="2004"/>
      <c r="EC72" s="2004"/>
      <c r="ED72" s="2004"/>
      <c r="EE72" s="2004"/>
      <c r="EF72" s="2004"/>
      <c r="EG72" s="2004"/>
      <c r="EH72" s="2004"/>
      <c r="EI72" s="2004"/>
      <c r="EJ72" s="2004"/>
      <c r="EK72" s="2004"/>
      <c r="EL72" s="2004"/>
      <c r="EM72" s="2004"/>
      <c r="EN72" s="2004"/>
      <c r="EO72" s="2004"/>
      <c r="EP72" s="2004"/>
      <c r="EQ72" s="2004"/>
      <c r="ER72" s="2004"/>
      <c r="ES72" s="2004"/>
      <c r="ET72" s="2004"/>
      <c r="EU72" s="2004"/>
      <c r="EV72" s="2004"/>
      <c r="EW72" s="2004"/>
      <c r="EX72" s="2004"/>
      <c r="EY72" s="2004"/>
      <c r="EZ72" s="2004"/>
      <c r="FA72" s="2004"/>
      <c r="FB72" s="2004"/>
      <c r="FC72" s="2004"/>
      <c r="FD72" s="2004"/>
      <c r="FE72" s="2004"/>
      <c r="FF72" s="2004"/>
      <c r="FG72" s="2004"/>
      <c r="FH72" s="2004"/>
      <c r="FI72" s="2004"/>
      <c r="FJ72" s="2004"/>
      <c r="FK72" s="2004"/>
      <c r="FL72" s="2004"/>
      <c r="FM72" s="2004"/>
      <c r="FN72" s="2004"/>
      <c r="FO72" s="2004"/>
      <c r="FP72" s="2004"/>
      <c r="FQ72" s="2004"/>
      <c r="FR72" s="2004"/>
      <c r="FS72" s="2004"/>
      <c r="FT72" s="2004"/>
      <c r="FU72" s="2004"/>
      <c r="FV72" s="2004"/>
      <c r="FW72" s="2004"/>
      <c r="FX72" s="2004"/>
      <c r="FY72" s="2004"/>
      <c r="FZ72" s="2004"/>
      <c r="GA72" s="2004"/>
      <c r="GB72" s="2004"/>
      <c r="GC72" s="2004"/>
      <c r="GD72" s="2004"/>
      <c r="GE72" s="2004"/>
      <c r="GF72" s="2004"/>
      <c r="GG72" s="2004"/>
      <c r="GH72" s="2004"/>
      <c r="GI72" s="2004"/>
      <c r="GJ72" s="2004"/>
      <c r="GK72" s="2004"/>
      <c r="GL72" s="2004"/>
      <c r="GM72" s="2004"/>
      <c r="GN72" s="2004"/>
      <c r="GO72" s="2004"/>
      <c r="GP72" s="2004"/>
    </row>
    <row r="73" spans="1:198" s="1419" customFormat="1" ht="18.75" x14ac:dyDescent="0.25">
      <c r="A73" s="1427" t="s">
        <v>258</v>
      </c>
      <c r="B73" s="1442">
        <v>45145</v>
      </c>
      <c r="C73" s="1438"/>
      <c r="D73" s="1438"/>
      <c r="E73" s="1453" t="s">
        <v>1368</v>
      </c>
      <c r="F73" s="1453" t="s">
        <v>1368</v>
      </c>
      <c r="G73" s="1453" t="s">
        <v>1368</v>
      </c>
      <c r="H73" s="1453" t="s">
        <v>1368</v>
      </c>
      <c r="I73" s="1453" t="s">
        <v>1368</v>
      </c>
      <c r="J73" s="1453" t="s">
        <v>1368</v>
      </c>
      <c r="K73" s="1453" t="s">
        <v>1368</v>
      </c>
      <c r="L73" s="1453" t="s">
        <v>1368</v>
      </c>
      <c r="M73" s="1453" t="s">
        <v>1368</v>
      </c>
      <c r="N73" s="1453" t="s">
        <v>1368</v>
      </c>
      <c r="O73" s="1453"/>
      <c r="P73" s="1453" t="s">
        <v>1368</v>
      </c>
      <c r="Q73" s="1453" t="s">
        <v>1368</v>
      </c>
      <c r="R73" s="1453"/>
      <c r="S73" s="1453" t="s">
        <v>1368</v>
      </c>
      <c r="T73" s="1453" t="s">
        <v>1368</v>
      </c>
      <c r="U73" s="1438" t="s">
        <v>1368</v>
      </c>
      <c r="V73" s="1438" t="s">
        <v>1368</v>
      </c>
      <c r="W73" s="1438" t="s">
        <v>1368</v>
      </c>
      <c r="X73" s="1438" t="s">
        <v>1368</v>
      </c>
      <c r="Y73" s="1438" t="s">
        <v>1368</v>
      </c>
      <c r="Z73" s="1438" t="s">
        <v>1703</v>
      </c>
      <c r="AA73" s="1438" t="s">
        <v>1703</v>
      </c>
      <c r="AB73" s="1438" t="s">
        <v>1703</v>
      </c>
      <c r="AC73" s="1438" t="s">
        <v>1703</v>
      </c>
      <c r="AD73" s="1438" t="s">
        <v>1703</v>
      </c>
      <c r="AE73" s="1438" t="s">
        <v>1703</v>
      </c>
      <c r="AF73" s="1438" t="s">
        <v>1703</v>
      </c>
      <c r="AG73" s="1683"/>
      <c r="AH73" s="1683"/>
      <c r="AI73" s="1437"/>
      <c r="AJ73" s="1437"/>
      <c r="AK73" s="1437"/>
      <c r="AL73" s="1437"/>
      <c r="AM73" s="1437"/>
      <c r="AN73" s="1437"/>
      <c r="AO73" s="1437"/>
      <c r="AP73" s="2004"/>
      <c r="AQ73" s="2004"/>
      <c r="AR73" s="2004"/>
      <c r="AS73" s="2004"/>
      <c r="AT73" s="2004"/>
      <c r="AU73" s="2004"/>
      <c r="AV73" s="2004"/>
      <c r="AW73" s="2004"/>
      <c r="AX73" s="2004"/>
      <c r="AY73" s="2004"/>
      <c r="AZ73" s="2004"/>
      <c r="BA73" s="2004"/>
      <c r="BB73" s="2004"/>
      <c r="BC73" s="2004"/>
      <c r="BD73" s="2004"/>
      <c r="BE73" s="2004"/>
      <c r="BF73" s="2004"/>
      <c r="BG73" s="2004"/>
      <c r="BH73" s="2004"/>
      <c r="BI73" s="2004"/>
      <c r="BJ73" s="2004"/>
      <c r="BK73" s="2004"/>
      <c r="BL73" s="2004"/>
      <c r="BM73" s="2004"/>
      <c r="BN73" s="2004"/>
      <c r="BO73" s="2004"/>
      <c r="BP73" s="2004"/>
      <c r="BQ73" s="2004"/>
      <c r="BR73" s="2004"/>
      <c r="BS73" s="2004"/>
      <c r="BT73" s="2004"/>
      <c r="BU73" s="2004"/>
      <c r="BV73" s="2004"/>
      <c r="BW73" s="2004"/>
      <c r="BX73" s="2004"/>
      <c r="BY73" s="2004"/>
      <c r="BZ73" s="2004"/>
      <c r="CA73" s="2004"/>
      <c r="CB73" s="2004"/>
      <c r="CC73" s="2004"/>
      <c r="CD73" s="2004"/>
      <c r="CE73" s="2004"/>
      <c r="CF73" s="2004"/>
      <c r="CG73" s="2004"/>
      <c r="CH73" s="2004"/>
      <c r="CI73" s="2004"/>
      <c r="CJ73" s="2004"/>
      <c r="CK73" s="2004"/>
      <c r="CL73" s="2004"/>
      <c r="CM73" s="2004"/>
      <c r="CN73" s="2004"/>
      <c r="CO73" s="2004"/>
      <c r="CP73" s="2004"/>
      <c r="CQ73" s="2004"/>
      <c r="CR73" s="2004"/>
      <c r="CS73" s="2004"/>
      <c r="CT73" s="2004"/>
      <c r="CU73" s="2004"/>
      <c r="CV73" s="2004"/>
      <c r="CW73" s="2004"/>
      <c r="CX73" s="2004"/>
      <c r="CY73" s="2004"/>
      <c r="CZ73" s="2004"/>
      <c r="DA73" s="2004"/>
      <c r="DB73" s="2004"/>
      <c r="DC73" s="2004"/>
      <c r="DD73" s="2004"/>
      <c r="DE73" s="2004"/>
      <c r="DF73" s="2004"/>
      <c r="DG73" s="2004"/>
      <c r="DH73" s="2004"/>
      <c r="DI73" s="2004"/>
      <c r="DJ73" s="2004"/>
      <c r="DK73" s="2004"/>
      <c r="DL73" s="2004"/>
      <c r="DM73" s="2004"/>
      <c r="DN73" s="2004"/>
      <c r="DO73" s="2004"/>
      <c r="DP73" s="2004"/>
      <c r="DQ73" s="2004"/>
      <c r="DR73" s="2004"/>
      <c r="DS73" s="2004"/>
      <c r="DT73" s="2004"/>
      <c r="DU73" s="2004"/>
      <c r="DV73" s="2004"/>
      <c r="DW73" s="2004"/>
      <c r="DX73" s="2004"/>
      <c r="DY73" s="2004"/>
      <c r="DZ73" s="2004"/>
      <c r="EA73" s="2004"/>
      <c r="EB73" s="2004"/>
      <c r="EC73" s="2004"/>
      <c r="ED73" s="2004"/>
      <c r="EE73" s="2004"/>
      <c r="EF73" s="2004"/>
      <c r="EG73" s="2004"/>
      <c r="EH73" s="2004"/>
      <c r="EI73" s="2004"/>
      <c r="EJ73" s="2004"/>
      <c r="EK73" s="2004"/>
      <c r="EL73" s="2004"/>
      <c r="EM73" s="2004"/>
      <c r="EN73" s="2004"/>
      <c r="EO73" s="2004"/>
      <c r="EP73" s="2004"/>
      <c r="EQ73" s="2004"/>
      <c r="ER73" s="2004"/>
      <c r="ES73" s="2004"/>
      <c r="ET73" s="2004"/>
      <c r="EU73" s="2004"/>
      <c r="EV73" s="2004"/>
      <c r="EW73" s="2004"/>
      <c r="EX73" s="2004"/>
      <c r="EY73" s="2004"/>
      <c r="EZ73" s="2004"/>
      <c r="FA73" s="2004"/>
      <c r="FB73" s="2004"/>
      <c r="FC73" s="2004"/>
      <c r="FD73" s="2004"/>
      <c r="FE73" s="2004"/>
      <c r="FF73" s="2004"/>
      <c r="FG73" s="2004"/>
      <c r="FH73" s="2004"/>
      <c r="FI73" s="2004"/>
      <c r="FJ73" s="2004"/>
      <c r="FK73" s="2004"/>
      <c r="FL73" s="2004"/>
      <c r="FM73" s="2004"/>
      <c r="FN73" s="2004"/>
      <c r="FO73" s="2004"/>
      <c r="FP73" s="2004"/>
      <c r="FQ73" s="2004"/>
      <c r="FR73" s="2004"/>
      <c r="FS73" s="2004"/>
      <c r="FT73" s="2004"/>
      <c r="FU73" s="2004"/>
      <c r="FV73" s="2004"/>
      <c r="FW73" s="2004"/>
      <c r="FX73" s="2004"/>
      <c r="FY73" s="2004"/>
      <c r="FZ73" s="2004"/>
      <c r="GA73" s="2004"/>
      <c r="GB73" s="2004"/>
      <c r="GC73" s="2004"/>
      <c r="GD73" s="2004"/>
      <c r="GE73" s="2004"/>
      <c r="GF73" s="2004"/>
      <c r="GG73" s="2004"/>
      <c r="GH73" s="2004"/>
      <c r="GI73" s="2004"/>
      <c r="GJ73" s="2004"/>
      <c r="GK73" s="2004"/>
      <c r="GL73" s="2004"/>
      <c r="GM73" s="2004"/>
      <c r="GN73" s="2004"/>
      <c r="GO73" s="2004"/>
      <c r="GP73" s="2004"/>
    </row>
    <row r="74" spans="1:198" s="1419" customFormat="1" ht="18.75" x14ac:dyDescent="0.25">
      <c r="A74" s="1427" t="s">
        <v>1387</v>
      </c>
      <c r="B74" s="1442">
        <v>45790</v>
      </c>
      <c r="C74" s="1438"/>
      <c r="D74" s="1438"/>
      <c r="E74" s="1438" t="s">
        <v>181</v>
      </c>
      <c r="F74" s="1438" t="s">
        <v>181</v>
      </c>
      <c r="G74" s="1438" t="s">
        <v>181</v>
      </c>
      <c r="H74" s="1438" t="s">
        <v>181</v>
      </c>
      <c r="I74" s="1438" t="s">
        <v>181</v>
      </c>
      <c r="J74" s="1438" t="s">
        <v>181</v>
      </c>
      <c r="K74" s="1438" t="s">
        <v>181</v>
      </c>
      <c r="L74" s="1438" t="s">
        <v>181</v>
      </c>
      <c r="M74" s="1438" t="s">
        <v>181</v>
      </c>
      <c r="N74" s="1453" t="s">
        <v>1368</v>
      </c>
      <c r="O74" s="1438"/>
      <c r="P74" s="1453" t="s">
        <v>1368</v>
      </c>
      <c r="Q74" s="1453" t="s">
        <v>1368</v>
      </c>
      <c r="R74" s="1438"/>
      <c r="S74" s="1453" t="s">
        <v>1368</v>
      </c>
      <c r="T74" s="1453" t="s">
        <v>1368</v>
      </c>
      <c r="U74" s="1464" t="s">
        <v>1564</v>
      </c>
      <c r="V74" s="1438" t="s">
        <v>1368</v>
      </c>
      <c r="W74" s="1438" t="s">
        <v>1368</v>
      </c>
      <c r="X74" s="1438"/>
      <c r="Y74" s="1438" t="s">
        <v>1368</v>
      </c>
      <c r="Z74" s="1438" t="s">
        <v>1703</v>
      </c>
      <c r="AA74" s="1438" t="s">
        <v>1703</v>
      </c>
      <c r="AB74" s="1438" t="s">
        <v>1703</v>
      </c>
      <c r="AC74" s="1438" t="s">
        <v>1703</v>
      </c>
      <c r="AD74" s="1438" t="s">
        <v>1703</v>
      </c>
      <c r="AE74" s="1438" t="s">
        <v>1703</v>
      </c>
      <c r="AF74" s="1438" t="s">
        <v>1703</v>
      </c>
      <c r="AG74" s="1683"/>
      <c r="AH74" s="1683"/>
      <c r="AI74" s="1437"/>
      <c r="AJ74" s="1437"/>
      <c r="AK74" s="1437"/>
      <c r="AL74" s="1437"/>
      <c r="AM74" s="1437"/>
      <c r="AN74" s="1437"/>
      <c r="AO74" s="1437"/>
      <c r="AP74" s="2004"/>
      <c r="AQ74" s="2004"/>
      <c r="AR74" s="2004"/>
      <c r="AS74" s="2004"/>
      <c r="AT74" s="2004"/>
      <c r="AU74" s="2004"/>
      <c r="AV74" s="2004"/>
      <c r="AW74" s="2004"/>
      <c r="AX74" s="2004"/>
      <c r="AY74" s="2004"/>
      <c r="AZ74" s="2004"/>
      <c r="BA74" s="2004"/>
      <c r="BB74" s="2004"/>
      <c r="BC74" s="2004"/>
      <c r="BD74" s="2004"/>
      <c r="BE74" s="2004"/>
      <c r="BF74" s="2004"/>
      <c r="BG74" s="2004"/>
      <c r="BH74" s="2004"/>
      <c r="BI74" s="2004"/>
      <c r="BJ74" s="2004"/>
      <c r="BK74" s="2004"/>
      <c r="BL74" s="2004"/>
      <c r="BM74" s="2004"/>
      <c r="BN74" s="2004"/>
      <c r="BO74" s="2004"/>
      <c r="BP74" s="2004"/>
      <c r="BQ74" s="2004"/>
      <c r="BR74" s="2004"/>
      <c r="BS74" s="2004"/>
      <c r="BT74" s="2004"/>
      <c r="BU74" s="2004"/>
      <c r="BV74" s="2004"/>
      <c r="BW74" s="2004"/>
      <c r="BX74" s="2004"/>
      <c r="BY74" s="2004"/>
      <c r="BZ74" s="2004"/>
      <c r="CA74" s="2004"/>
      <c r="CB74" s="2004"/>
      <c r="CC74" s="2004"/>
      <c r="CD74" s="2004"/>
      <c r="CE74" s="2004"/>
      <c r="CF74" s="2004"/>
      <c r="CG74" s="2004"/>
      <c r="CH74" s="2004"/>
      <c r="CI74" s="2004"/>
      <c r="CJ74" s="2004"/>
      <c r="CK74" s="2004"/>
      <c r="CL74" s="2004"/>
      <c r="CM74" s="2004"/>
      <c r="CN74" s="2004"/>
      <c r="CO74" s="2004"/>
      <c r="CP74" s="2004"/>
      <c r="CQ74" s="2004"/>
      <c r="CR74" s="2004"/>
      <c r="CS74" s="2004"/>
      <c r="CT74" s="2004"/>
      <c r="CU74" s="2004"/>
      <c r="CV74" s="2004"/>
      <c r="CW74" s="2004"/>
      <c r="CX74" s="2004"/>
      <c r="CY74" s="2004"/>
      <c r="CZ74" s="2004"/>
      <c r="DA74" s="2004"/>
      <c r="DB74" s="2004"/>
      <c r="DC74" s="2004"/>
      <c r="DD74" s="2004"/>
      <c r="DE74" s="2004"/>
      <c r="DF74" s="2004"/>
      <c r="DG74" s="2004"/>
      <c r="DH74" s="2004"/>
      <c r="DI74" s="2004"/>
      <c r="DJ74" s="2004"/>
      <c r="DK74" s="2004"/>
      <c r="DL74" s="2004"/>
      <c r="DM74" s="2004"/>
      <c r="DN74" s="2004"/>
      <c r="DO74" s="2004"/>
      <c r="DP74" s="2004"/>
      <c r="DQ74" s="2004"/>
      <c r="DR74" s="2004"/>
      <c r="DS74" s="2004"/>
      <c r="DT74" s="2004"/>
      <c r="DU74" s="2004"/>
      <c r="DV74" s="2004"/>
      <c r="DW74" s="2004"/>
      <c r="DX74" s="2004"/>
      <c r="DY74" s="2004"/>
      <c r="DZ74" s="2004"/>
      <c r="EA74" s="2004"/>
      <c r="EB74" s="2004"/>
      <c r="EC74" s="2004"/>
      <c r="ED74" s="2004"/>
      <c r="EE74" s="2004"/>
      <c r="EF74" s="2004"/>
      <c r="EG74" s="2004"/>
      <c r="EH74" s="2004"/>
      <c r="EI74" s="2004"/>
      <c r="EJ74" s="2004"/>
      <c r="EK74" s="2004"/>
      <c r="EL74" s="2004"/>
      <c r="EM74" s="2004"/>
      <c r="EN74" s="2004"/>
      <c r="EO74" s="2004"/>
      <c r="EP74" s="2004"/>
      <c r="EQ74" s="2004"/>
      <c r="ER74" s="2004"/>
      <c r="ES74" s="2004"/>
      <c r="ET74" s="2004"/>
      <c r="EU74" s="2004"/>
      <c r="EV74" s="2004"/>
      <c r="EW74" s="2004"/>
      <c r="EX74" s="2004"/>
      <c r="EY74" s="2004"/>
      <c r="EZ74" s="2004"/>
      <c r="FA74" s="2004"/>
      <c r="FB74" s="2004"/>
      <c r="FC74" s="2004"/>
      <c r="FD74" s="2004"/>
      <c r="FE74" s="2004"/>
      <c r="FF74" s="2004"/>
      <c r="FG74" s="2004"/>
      <c r="FH74" s="2004"/>
      <c r="FI74" s="2004"/>
      <c r="FJ74" s="2004"/>
      <c r="FK74" s="2004"/>
      <c r="FL74" s="2004"/>
      <c r="FM74" s="2004"/>
      <c r="FN74" s="2004"/>
      <c r="FO74" s="2004"/>
      <c r="FP74" s="2004"/>
      <c r="FQ74" s="2004"/>
      <c r="FR74" s="2004"/>
      <c r="FS74" s="2004"/>
      <c r="FT74" s="2004"/>
      <c r="FU74" s="2004"/>
      <c r="FV74" s="2004"/>
      <c r="FW74" s="2004"/>
      <c r="FX74" s="2004"/>
      <c r="FY74" s="2004"/>
      <c r="FZ74" s="2004"/>
      <c r="GA74" s="2004"/>
      <c r="GB74" s="2004"/>
      <c r="GC74" s="2004"/>
      <c r="GD74" s="2004"/>
      <c r="GE74" s="2004"/>
      <c r="GF74" s="2004"/>
      <c r="GG74" s="2004"/>
      <c r="GH74" s="2004"/>
      <c r="GI74" s="2004"/>
      <c r="GJ74" s="2004"/>
      <c r="GK74" s="2004"/>
      <c r="GL74" s="2004"/>
      <c r="GM74" s="2004"/>
      <c r="GN74" s="2004"/>
      <c r="GO74" s="2004"/>
      <c r="GP74" s="2004"/>
    </row>
    <row r="75" spans="1:198" s="1419" customFormat="1" ht="18.75" x14ac:dyDescent="0.25">
      <c r="A75" s="1427" t="s">
        <v>261</v>
      </c>
      <c r="B75" s="1442">
        <v>45566</v>
      </c>
      <c r="C75" s="1438"/>
      <c r="D75" s="1438"/>
      <c r="E75" s="1453" t="s">
        <v>1368</v>
      </c>
      <c r="F75" s="1453" t="s">
        <v>1368</v>
      </c>
      <c r="G75" s="1453" t="s">
        <v>1368</v>
      </c>
      <c r="H75" s="1453" t="s">
        <v>1368</v>
      </c>
      <c r="I75" s="1453" t="s">
        <v>1368</v>
      </c>
      <c r="J75" s="1453" t="s">
        <v>1368</v>
      </c>
      <c r="K75" s="1453" t="s">
        <v>1368</v>
      </c>
      <c r="L75" s="1453" t="s">
        <v>1368</v>
      </c>
      <c r="M75" s="1453" t="s">
        <v>1368</v>
      </c>
      <c r="N75" s="1453" t="s">
        <v>1368</v>
      </c>
      <c r="O75" s="1438"/>
      <c r="P75" s="1453" t="s">
        <v>1368</v>
      </c>
      <c r="Q75" s="1453" t="s">
        <v>1368</v>
      </c>
      <c r="R75" s="1438"/>
      <c r="S75" s="1453" t="s">
        <v>1368</v>
      </c>
      <c r="T75" s="1453" t="s">
        <v>1368</v>
      </c>
      <c r="U75" s="1464" t="s">
        <v>1564</v>
      </c>
      <c r="V75" s="1438" t="s">
        <v>1368</v>
      </c>
      <c r="W75" s="1438" t="s">
        <v>1368</v>
      </c>
      <c r="X75" s="1438" t="s">
        <v>1368</v>
      </c>
      <c r="Y75" s="1438" t="s">
        <v>1368</v>
      </c>
      <c r="Z75" s="1438" t="s">
        <v>1703</v>
      </c>
      <c r="AA75" s="1438" t="s">
        <v>1918</v>
      </c>
      <c r="AB75" s="1438" t="s">
        <v>1703</v>
      </c>
      <c r="AC75" s="1438" t="s">
        <v>1703</v>
      </c>
      <c r="AD75" s="1438" t="s">
        <v>1703</v>
      </c>
      <c r="AE75" s="1438" t="s">
        <v>1703</v>
      </c>
      <c r="AF75" s="1438" t="s">
        <v>1703</v>
      </c>
      <c r="AG75" s="1683"/>
      <c r="AH75" s="1683"/>
      <c r="AI75" s="1437"/>
      <c r="AJ75" s="1437"/>
      <c r="AK75" s="1437"/>
      <c r="AL75" s="1437"/>
      <c r="AM75" s="1437"/>
      <c r="AN75" s="1437"/>
      <c r="AO75" s="1437"/>
      <c r="AP75" s="2004"/>
      <c r="AQ75" s="2004"/>
      <c r="AR75" s="2004"/>
      <c r="AS75" s="2004"/>
      <c r="AT75" s="2004"/>
      <c r="AU75" s="2004"/>
      <c r="AV75" s="2004"/>
      <c r="AW75" s="2004"/>
      <c r="AX75" s="2004"/>
      <c r="AY75" s="2004"/>
      <c r="AZ75" s="2004"/>
      <c r="BA75" s="2004"/>
      <c r="BB75" s="2004"/>
      <c r="BC75" s="2004"/>
      <c r="BD75" s="2004"/>
      <c r="BE75" s="2004"/>
      <c r="BF75" s="2004"/>
      <c r="BG75" s="2004"/>
      <c r="BH75" s="2004"/>
      <c r="BI75" s="2004"/>
      <c r="BJ75" s="2004"/>
      <c r="BK75" s="2004"/>
      <c r="BL75" s="2004"/>
      <c r="BM75" s="2004"/>
      <c r="BN75" s="2004"/>
      <c r="BO75" s="2004"/>
      <c r="BP75" s="2004"/>
      <c r="BQ75" s="2004"/>
      <c r="BR75" s="2004"/>
      <c r="BS75" s="2004"/>
      <c r="BT75" s="2004"/>
      <c r="BU75" s="2004"/>
      <c r="BV75" s="2004"/>
      <c r="BW75" s="2004"/>
      <c r="BX75" s="2004"/>
      <c r="BY75" s="2004"/>
      <c r="BZ75" s="2004"/>
      <c r="CA75" s="2004"/>
      <c r="CB75" s="2004"/>
      <c r="CC75" s="2004"/>
      <c r="CD75" s="2004"/>
      <c r="CE75" s="2004"/>
      <c r="CF75" s="2004"/>
      <c r="CG75" s="2004"/>
      <c r="CH75" s="2004"/>
      <c r="CI75" s="2004"/>
      <c r="CJ75" s="2004"/>
      <c r="CK75" s="2004"/>
      <c r="CL75" s="2004"/>
      <c r="CM75" s="2004"/>
      <c r="CN75" s="2004"/>
      <c r="CO75" s="2004"/>
      <c r="CP75" s="2004"/>
      <c r="CQ75" s="2004"/>
      <c r="CR75" s="2004"/>
      <c r="CS75" s="2004"/>
      <c r="CT75" s="2004"/>
      <c r="CU75" s="2004"/>
      <c r="CV75" s="2004"/>
      <c r="CW75" s="2004"/>
      <c r="CX75" s="2004"/>
      <c r="CY75" s="2004"/>
      <c r="CZ75" s="2004"/>
      <c r="DA75" s="2004"/>
      <c r="DB75" s="2004"/>
      <c r="DC75" s="2004"/>
      <c r="DD75" s="2004"/>
      <c r="DE75" s="2004"/>
      <c r="DF75" s="2004"/>
      <c r="DG75" s="2004"/>
      <c r="DH75" s="2004"/>
      <c r="DI75" s="2004"/>
      <c r="DJ75" s="2004"/>
      <c r="DK75" s="2004"/>
      <c r="DL75" s="2004"/>
      <c r="DM75" s="2004"/>
      <c r="DN75" s="2004"/>
      <c r="DO75" s="2004"/>
      <c r="DP75" s="2004"/>
      <c r="DQ75" s="2004"/>
      <c r="DR75" s="2004"/>
      <c r="DS75" s="2004"/>
      <c r="DT75" s="2004"/>
      <c r="DU75" s="2004"/>
      <c r="DV75" s="2004"/>
      <c r="DW75" s="2004"/>
      <c r="DX75" s="2004"/>
      <c r="DY75" s="2004"/>
      <c r="DZ75" s="2004"/>
      <c r="EA75" s="2004"/>
      <c r="EB75" s="2004"/>
      <c r="EC75" s="2004"/>
      <c r="ED75" s="2004"/>
      <c r="EE75" s="2004"/>
      <c r="EF75" s="2004"/>
      <c r="EG75" s="2004"/>
      <c r="EH75" s="2004"/>
      <c r="EI75" s="2004"/>
      <c r="EJ75" s="2004"/>
      <c r="EK75" s="2004"/>
      <c r="EL75" s="2004"/>
      <c r="EM75" s="2004"/>
      <c r="EN75" s="2004"/>
      <c r="EO75" s="2004"/>
      <c r="EP75" s="2004"/>
      <c r="EQ75" s="2004"/>
      <c r="ER75" s="2004"/>
      <c r="ES75" s="2004"/>
      <c r="ET75" s="2004"/>
      <c r="EU75" s="2004"/>
      <c r="EV75" s="2004"/>
      <c r="EW75" s="2004"/>
      <c r="EX75" s="2004"/>
      <c r="EY75" s="2004"/>
      <c r="EZ75" s="2004"/>
      <c r="FA75" s="2004"/>
      <c r="FB75" s="2004"/>
      <c r="FC75" s="2004"/>
      <c r="FD75" s="2004"/>
      <c r="FE75" s="2004"/>
      <c r="FF75" s="2004"/>
      <c r="FG75" s="2004"/>
      <c r="FH75" s="2004"/>
      <c r="FI75" s="2004"/>
      <c r="FJ75" s="2004"/>
      <c r="FK75" s="2004"/>
      <c r="FL75" s="2004"/>
      <c r="FM75" s="2004"/>
      <c r="FN75" s="2004"/>
      <c r="FO75" s="2004"/>
      <c r="FP75" s="2004"/>
      <c r="FQ75" s="2004"/>
      <c r="FR75" s="2004"/>
      <c r="FS75" s="2004"/>
      <c r="FT75" s="2004"/>
      <c r="FU75" s="2004"/>
      <c r="FV75" s="2004"/>
      <c r="FW75" s="2004"/>
      <c r="FX75" s="2004"/>
      <c r="FY75" s="2004"/>
      <c r="FZ75" s="2004"/>
      <c r="GA75" s="2004"/>
      <c r="GB75" s="2004"/>
      <c r="GC75" s="2004"/>
      <c r="GD75" s="2004"/>
      <c r="GE75" s="2004"/>
      <c r="GF75" s="2004"/>
      <c r="GG75" s="2004"/>
      <c r="GH75" s="2004"/>
      <c r="GI75" s="2004"/>
      <c r="GJ75" s="2004"/>
      <c r="GK75" s="2004"/>
      <c r="GL75" s="2004"/>
      <c r="GM75" s="2004"/>
      <c r="GN75" s="2004"/>
      <c r="GO75" s="2004"/>
      <c r="GP75" s="2004"/>
    </row>
    <row r="76" spans="1:198" s="1419" customFormat="1" ht="18.75" x14ac:dyDescent="0.25">
      <c r="A76" s="1427" t="s">
        <v>263</v>
      </c>
      <c r="B76" s="1442">
        <v>45203</v>
      </c>
      <c r="C76" s="1438"/>
      <c r="D76" s="1438"/>
      <c r="E76" s="1453" t="s">
        <v>1368</v>
      </c>
      <c r="F76" s="1454" t="s">
        <v>1385</v>
      </c>
      <c r="G76" s="1453" t="s">
        <v>1368</v>
      </c>
      <c r="H76" s="1453" t="s">
        <v>1368</v>
      </c>
      <c r="I76" s="1453" t="s">
        <v>1368</v>
      </c>
      <c r="J76" s="1454" t="s">
        <v>1385</v>
      </c>
      <c r="K76" s="1453" t="s">
        <v>1368</v>
      </c>
      <c r="L76" s="1453"/>
      <c r="M76" s="1453" t="s">
        <v>1368</v>
      </c>
      <c r="N76" s="1453" t="s">
        <v>1368</v>
      </c>
      <c r="O76" s="1438"/>
      <c r="P76" s="1453" t="s">
        <v>1368</v>
      </c>
      <c r="Q76" s="1453" t="s">
        <v>1368</v>
      </c>
      <c r="R76" s="1438"/>
      <c r="S76" s="1453" t="s">
        <v>1368</v>
      </c>
      <c r="T76" s="1453" t="s">
        <v>1368</v>
      </c>
      <c r="U76" s="1464" t="s">
        <v>1564</v>
      </c>
      <c r="V76" s="1438" t="s">
        <v>1368</v>
      </c>
      <c r="W76" s="1438" t="s">
        <v>1368</v>
      </c>
      <c r="X76" s="1438" t="s">
        <v>1368</v>
      </c>
      <c r="Y76" s="1438" t="s">
        <v>1368</v>
      </c>
      <c r="Z76" s="1438" t="s">
        <v>1703</v>
      </c>
      <c r="AA76" s="1438" t="s">
        <v>1703</v>
      </c>
      <c r="AB76" s="1438" t="s">
        <v>1703</v>
      </c>
      <c r="AC76" s="1438" t="s">
        <v>1703</v>
      </c>
      <c r="AD76" s="1438" t="s">
        <v>1703</v>
      </c>
      <c r="AE76" s="1438" t="s">
        <v>1703</v>
      </c>
      <c r="AF76" s="1438"/>
      <c r="AG76" s="1683"/>
      <c r="AH76" s="1683"/>
      <c r="AI76" s="1437"/>
      <c r="AJ76" s="1437"/>
      <c r="AK76" s="1437"/>
      <c r="AL76" s="1437"/>
      <c r="AM76" s="1437"/>
      <c r="AN76" s="1437"/>
      <c r="AO76" s="1437"/>
      <c r="AP76" s="2004"/>
      <c r="AQ76" s="2004"/>
      <c r="AR76" s="2004"/>
      <c r="AS76" s="2004"/>
      <c r="AT76" s="2004"/>
      <c r="AU76" s="2004"/>
      <c r="AV76" s="2004"/>
      <c r="AW76" s="2004"/>
      <c r="AX76" s="2004"/>
      <c r="AY76" s="2004"/>
      <c r="AZ76" s="2004"/>
      <c r="BA76" s="2004"/>
      <c r="BB76" s="2004"/>
      <c r="BC76" s="2004"/>
      <c r="BD76" s="2004"/>
      <c r="BE76" s="2004"/>
      <c r="BF76" s="2004"/>
      <c r="BG76" s="2004"/>
      <c r="BH76" s="2004"/>
      <c r="BI76" s="2004"/>
      <c r="BJ76" s="2004"/>
      <c r="BK76" s="2004"/>
      <c r="BL76" s="2004"/>
      <c r="BM76" s="2004"/>
      <c r="BN76" s="2004"/>
      <c r="BO76" s="2004"/>
      <c r="BP76" s="2004"/>
      <c r="BQ76" s="2004"/>
      <c r="BR76" s="2004"/>
      <c r="BS76" s="2004"/>
      <c r="BT76" s="2004"/>
      <c r="BU76" s="2004"/>
      <c r="BV76" s="2004"/>
      <c r="BW76" s="2004"/>
      <c r="BX76" s="2004"/>
      <c r="BY76" s="2004"/>
      <c r="BZ76" s="2004"/>
      <c r="CA76" s="2004"/>
      <c r="CB76" s="2004"/>
      <c r="CC76" s="2004"/>
      <c r="CD76" s="2004"/>
      <c r="CE76" s="2004"/>
      <c r="CF76" s="2004"/>
      <c r="CG76" s="2004"/>
      <c r="CH76" s="2004"/>
      <c r="CI76" s="2004"/>
      <c r="CJ76" s="2004"/>
      <c r="CK76" s="2004"/>
      <c r="CL76" s="2004"/>
      <c r="CM76" s="2004"/>
      <c r="CN76" s="2004"/>
      <c r="CO76" s="2004"/>
      <c r="CP76" s="2004"/>
      <c r="CQ76" s="2004"/>
      <c r="CR76" s="2004"/>
      <c r="CS76" s="2004"/>
      <c r="CT76" s="2004"/>
      <c r="CU76" s="2004"/>
      <c r="CV76" s="2004"/>
      <c r="CW76" s="2004"/>
      <c r="CX76" s="2004"/>
      <c r="CY76" s="2004"/>
      <c r="CZ76" s="2004"/>
      <c r="DA76" s="2004"/>
      <c r="DB76" s="2004"/>
      <c r="DC76" s="2004"/>
      <c r="DD76" s="2004"/>
      <c r="DE76" s="2004"/>
      <c r="DF76" s="2004"/>
      <c r="DG76" s="2004"/>
      <c r="DH76" s="2004"/>
      <c r="DI76" s="2004"/>
      <c r="DJ76" s="2004"/>
      <c r="DK76" s="2004"/>
      <c r="DL76" s="2004"/>
      <c r="DM76" s="2004"/>
      <c r="DN76" s="2004"/>
      <c r="DO76" s="2004"/>
      <c r="DP76" s="2004"/>
      <c r="DQ76" s="2004"/>
      <c r="DR76" s="2004"/>
      <c r="DS76" s="2004"/>
      <c r="DT76" s="2004"/>
      <c r="DU76" s="2004"/>
      <c r="DV76" s="2004"/>
      <c r="DW76" s="2004"/>
      <c r="DX76" s="2004"/>
      <c r="DY76" s="2004"/>
      <c r="DZ76" s="2004"/>
      <c r="EA76" s="2004"/>
      <c r="EB76" s="2004"/>
      <c r="EC76" s="2004"/>
      <c r="ED76" s="2004"/>
      <c r="EE76" s="2004"/>
      <c r="EF76" s="2004"/>
      <c r="EG76" s="2004"/>
      <c r="EH76" s="2004"/>
      <c r="EI76" s="2004"/>
      <c r="EJ76" s="2004"/>
      <c r="EK76" s="2004"/>
      <c r="EL76" s="2004"/>
      <c r="EM76" s="2004"/>
      <c r="EN76" s="2004"/>
      <c r="EO76" s="2004"/>
      <c r="EP76" s="2004"/>
      <c r="EQ76" s="2004"/>
      <c r="ER76" s="2004"/>
      <c r="ES76" s="2004"/>
      <c r="ET76" s="2004"/>
      <c r="EU76" s="2004"/>
      <c r="EV76" s="2004"/>
      <c r="EW76" s="2004"/>
      <c r="EX76" s="2004"/>
      <c r="EY76" s="2004"/>
      <c r="EZ76" s="2004"/>
      <c r="FA76" s="2004"/>
      <c r="FB76" s="2004"/>
      <c r="FC76" s="2004"/>
      <c r="FD76" s="2004"/>
      <c r="FE76" s="2004"/>
      <c r="FF76" s="2004"/>
      <c r="FG76" s="2004"/>
      <c r="FH76" s="2004"/>
      <c r="FI76" s="2004"/>
      <c r="FJ76" s="2004"/>
      <c r="FK76" s="2004"/>
      <c r="FL76" s="2004"/>
      <c r="FM76" s="2004"/>
      <c r="FN76" s="2004"/>
      <c r="FO76" s="2004"/>
      <c r="FP76" s="2004"/>
      <c r="FQ76" s="2004"/>
      <c r="FR76" s="2004"/>
      <c r="FS76" s="2004"/>
      <c r="FT76" s="2004"/>
      <c r="FU76" s="2004"/>
      <c r="FV76" s="2004"/>
      <c r="FW76" s="2004"/>
      <c r="FX76" s="2004"/>
      <c r="FY76" s="2004"/>
      <c r="FZ76" s="2004"/>
      <c r="GA76" s="2004"/>
      <c r="GB76" s="2004"/>
      <c r="GC76" s="2004"/>
      <c r="GD76" s="2004"/>
      <c r="GE76" s="2004"/>
      <c r="GF76" s="2004"/>
      <c r="GG76" s="2004"/>
      <c r="GH76" s="2004"/>
      <c r="GI76" s="2004"/>
      <c r="GJ76" s="2004"/>
      <c r="GK76" s="2004"/>
      <c r="GL76" s="2004"/>
      <c r="GM76" s="2004"/>
      <c r="GN76" s="2004"/>
      <c r="GO76" s="2004"/>
      <c r="GP76" s="2004"/>
    </row>
    <row r="77" spans="1:198" s="1419" customFormat="1" ht="18.75" x14ac:dyDescent="0.25">
      <c r="A77" s="1427" t="s">
        <v>265</v>
      </c>
      <c r="B77" s="1442">
        <v>44754</v>
      </c>
      <c r="C77" s="1438"/>
      <c r="D77" s="1438"/>
      <c r="E77" s="1453" t="s">
        <v>1368</v>
      </c>
      <c r="F77" s="1453" t="s">
        <v>1368</v>
      </c>
      <c r="G77" s="1453" t="s">
        <v>1368</v>
      </c>
      <c r="H77" s="1453" t="s">
        <v>1368</v>
      </c>
      <c r="I77" s="1453" t="s">
        <v>1368</v>
      </c>
      <c r="J77" s="1453" t="s">
        <v>1368</v>
      </c>
      <c r="K77" s="1453" t="s">
        <v>1368</v>
      </c>
      <c r="L77" s="1453" t="s">
        <v>1368</v>
      </c>
      <c r="M77" s="1453" t="s">
        <v>1368</v>
      </c>
      <c r="N77" s="1453" t="s">
        <v>1368</v>
      </c>
      <c r="O77" s="1438"/>
      <c r="P77" s="1453" t="s">
        <v>1368</v>
      </c>
      <c r="Q77" s="1453" t="s">
        <v>1368</v>
      </c>
      <c r="R77" s="1438"/>
      <c r="S77" s="1453" t="s">
        <v>1368</v>
      </c>
      <c r="T77" s="1453" t="s">
        <v>1368</v>
      </c>
      <c r="U77" s="1438" t="s">
        <v>1368</v>
      </c>
      <c r="V77" s="1438" t="s">
        <v>1368</v>
      </c>
      <c r="W77" s="1438" t="s">
        <v>1368</v>
      </c>
      <c r="X77" s="1438" t="s">
        <v>806</v>
      </c>
      <c r="Y77" s="1438" t="s">
        <v>1368</v>
      </c>
      <c r="Z77" s="1438" t="s">
        <v>1703</v>
      </c>
      <c r="AA77" s="1438" t="s">
        <v>1703</v>
      </c>
      <c r="AB77" s="1438" t="s">
        <v>1703</v>
      </c>
      <c r="AC77" s="1438" t="s">
        <v>1703</v>
      </c>
      <c r="AD77" s="1438" t="s">
        <v>1703</v>
      </c>
      <c r="AE77" s="1438" t="s">
        <v>1703</v>
      </c>
      <c r="AF77" s="1438" t="s">
        <v>1703</v>
      </c>
      <c r="AG77" s="1683"/>
      <c r="AH77" s="1683"/>
      <c r="AI77" s="1437"/>
      <c r="AJ77" s="1437"/>
      <c r="AK77" s="1437"/>
      <c r="AL77" s="1437"/>
      <c r="AM77" s="1437"/>
      <c r="AN77" s="1437"/>
      <c r="AO77" s="1437"/>
      <c r="AP77" s="2004"/>
      <c r="AQ77" s="2004"/>
      <c r="AR77" s="2004"/>
      <c r="AS77" s="2004"/>
      <c r="AT77" s="2004"/>
      <c r="AU77" s="2004"/>
      <c r="AV77" s="2004"/>
      <c r="AW77" s="2004"/>
      <c r="AX77" s="2004"/>
      <c r="AY77" s="2004"/>
      <c r="AZ77" s="2004"/>
      <c r="BA77" s="2004"/>
      <c r="BB77" s="2004"/>
      <c r="BC77" s="2004"/>
      <c r="BD77" s="2004"/>
      <c r="BE77" s="2004"/>
      <c r="BF77" s="2004"/>
      <c r="BG77" s="2004"/>
      <c r="BH77" s="2004"/>
      <c r="BI77" s="2004"/>
      <c r="BJ77" s="2004"/>
      <c r="BK77" s="2004"/>
      <c r="BL77" s="2004"/>
      <c r="BM77" s="2004"/>
      <c r="BN77" s="2004"/>
      <c r="BO77" s="2004"/>
      <c r="BP77" s="2004"/>
      <c r="BQ77" s="2004"/>
      <c r="BR77" s="2004"/>
      <c r="BS77" s="2004"/>
      <c r="BT77" s="2004"/>
      <c r="BU77" s="2004"/>
      <c r="BV77" s="2004"/>
      <c r="BW77" s="2004"/>
      <c r="BX77" s="2004"/>
      <c r="BY77" s="2004"/>
      <c r="BZ77" s="2004"/>
      <c r="CA77" s="2004"/>
      <c r="CB77" s="2004"/>
      <c r="CC77" s="2004"/>
      <c r="CD77" s="2004"/>
      <c r="CE77" s="2004"/>
      <c r="CF77" s="2004"/>
      <c r="CG77" s="2004"/>
      <c r="CH77" s="2004"/>
      <c r="CI77" s="2004"/>
      <c r="CJ77" s="2004"/>
      <c r="CK77" s="2004"/>
      <c r="CL77" s="2004"/>
      <c r="CM77" s="2004"/>
      <c r="CN77" s="2004"/>
      <c r="CO77" s="2004"/>
      <c r="CP77" s="2004"/>
      <c r="CQ77" s="2004"/>
      <c r="CR77" s="2004"/>
      <c r="CS77" s="2004"/>
      <c r="CT77" s="2004"/>
      <c r="CU77" s="2004"/>
      <c r="CV77" s="2004"/>
      <c r="CW77" s="2004"/>
      <c r="CX77" s="2004"/>
      <c r="CY77" s="2004"/>
      <c r="CZ77" s="2004"/>
      <c r="DA77" s="2004"/>
      <c r="DB77" s="2004"/>
      <c r="DC77" s="2004"/>
      <c r="DD77" s="2004"/>
      <c r="DE77" s="2004"/>
      <c r="DF77" s="2004"/>
      <c r="DG77" s="2004"/>
      <c r="DH77" s="2004"/>
      <c r="DI77" s="2004"/>
      <c r="DJ77" s="2004"/>
      <c r="DK77" s="2004"/>
      <c r="DL77" s="2004"/>
      <c r="DM77" s="2004"/>
      <c r="DN77" s="2004"/>
      <c r="DO77" s="2004"/>
      <c r="DP77" s="2004"/>
      <c r="DQ77" s="2004"/>
      <c r="DR77" s="2004"/>
      <c r="DS77" s="2004"/>
      <c r="DT77" s="2004"/>
      <c r="DU77" s="2004"/>
      <c r="DV77" s="2004"/>
      <c r="DW77" s="2004"/>
      <c r="DX77" s="2004"/>
      <c r="DY77" s="2004"/>
      <c r="DZ77" s="2004"/>
      <c r="EA77" s="2004"/>
      <c r="EB77" s="2004"/>
      <c r="EC77" s="2004"/>
      <c r="ED77" s="2004"/>
      <c r="EE77" s="2004"/>
      <c r="EF77" s="2004"/>
      <c r="EG77" s="2004"/>
      <c r="EH77" s="2004"/>
      <c r="EI77" s="2004"/>
      <c r="EJ77" s="2004"/>
      <c r="EK77" s="2004"/>
      <c r="EL77" s="2004"/>
      <c r="EM77" s="2004"/>
      <c r="EN77" s="2004"/>
      <c r="EO77" s="2004"/>
      <c r="EP77" s="2004"/>
      <c r="EQ77" s="2004"/>
      <c r="ER77" s="2004"/>
      <c r="ES77" s="2004"/>
      <c r="ET77" s="2004"/>
      <c r="EU77" s="2004"/>
      <c r="EV77" s="2004"/>
      <c r="EW77" s="2004"/>
      <c r="EX77" s="2004"/>
      <c r="EY77" s="2004"/>
      <c r="EZ77" s="2004"/>
      <c r="FA77" s="2004"/>
      <c r="FB77" s="2004"/>
      <c r="FC77" s="2004"/>
      <c r="FD77" s="2004"/>
      <c r="FE77" s="2004"/>
      <c r="FF77" s="2004"/>
      <c r="FG77" s="2004"/>
      <c r="FH77" s="2004"/>
      <c r="FI77" s="2004"/>
      <c r="FJ77" s="2004"/>
      <c r="FK77" s="2004"/>
      <c r="FL77" s="2004"/>
      <c r="FM77" s="2004"/>
      <c r="FN77" s="2004"/>
      <c r="FO77" s="2004"/>
      <c r="FP77" s="2004"/>
      <c r="FQ77" s="2004"/>
      <c r="FR77" s="2004"/>
      <c r="FS77" s="2004"/>
      <c r="FT77" s="2004"/>
      <c r="FU77" s="2004"/>
      <c r="FV77" s="2004"/>
      <c r="FW77" s="2004"/>
      <c r="FX77" s="2004"/>
      <c r="FY77" s="2004"/>
      <c r="FZ77" s="2004"/>
      <c r="GA77" s="2004"/>
      <c r="GB77" s="2004"/>
      <c r="GC77" s="2004"/>
      <c r="GD77" s="2004"/>
      <c r="GE77" s="2004"/>
      <c r="GF77" s="2004"/>
      <c r="GG77" s="2004"/>
      <c r="GH77" s="2004"/>
      <c r="GI77" s="2004"/>
      <c r="GJ77" s="2004"/>
      <c r="GK77" s="2004"/>
      <c r="GL77" s="2004"/>
      <c r="GM77" s="2004"/>
      <c r="GN77" s="2004"/>
      <c r="GO77" s="2004"/>
      <c r="GP77" s="2004"/>
    </row>
    <row r="78" spans="1:198" s="1419" customFormat="1" ht="18.75" x14ac:dyDescent="0.25">
      <c r="A78" s="1427" t="s">
        <v>1565</v>
      </c>
      <c r="B78" s="1442">
        <v>44754</v>
      </c>
      <c r="C78" s="1438"/>
      <c r="D78" s="1438"/>
      <c r="E78" s="1453" t="s">
        <v>1368</v>
      </c>
      <c r="F78" s="1453" t="s">
        <v>1368</v>
      </c>
      <c r="G78" s="1453" t="s">
        <v>1368</v>
      </c>
      <c r="H78" s="1453" t="s">
        <v>1368</v>
      </c>
      <c r="I78" s="1453" t="s">
        <v>1368</v>
      </c>
      <c r="J78" s="1453" t="s">
        <v>1368</v>
      </c>
      <c r="K78" s="1453" t="s">
        <v>1368</v>
      </c>
      <c r="L78" s="1453" t="s">
        <v>1368</v>
      </c>
      <c r="M78" s="1453" t="s">
        <v>1368</v>
      </c>
      <c r="N78" s="1453" t="s">
        <v>1368</v>
      </c>
      <c r="O78" s="1438"/>
      <c r="P78" s="1453" t="s">
        <v>1368</v>
      </c>
      <c r="Q78" s="1453" t="s">
        <v>1368</v>
      </c>
      <c r="R78" s="1438"/>
      <c r="S78" s="1453" t="s">
        <v>1368</v>
      </c>
      <c r="T78" s="1453" t="s">
        <v>1368</v>
      </c>
      <c r="U78" s="1438" t="s">
        <v>1368</v>
      </c>
      <c r="V78" s="1438" t="s">
        <v>1368</v>
      </c>
      <c r="W78" s="1438" t="s">
        <v>1368</v>
      </c>
      <c r="X78" s="1438" t="s">
        <v>1368</v>
      </c>
      <c r="Y78" s="1438" t="s">
        <v>1368</v>
      </c>
      <c r="Z78" s="1438" t="s">
        <v>1703</v>
      </c>
      <c r="AA78" s="1438" t="s">
        <v>1703</v>
      </c>
      <c r="AB78" s="1438" t="s">
        <v>1703</v>
      </c>
      <c r="AC78" s="1438" t="s">
        <v>1703</v>
      </c>
      <c r="AD78" s="1438" t="s">
        <v>1703</v>
      </c>
      <c r="AE78" s="1438" t="s">
        <v>1703</v>
      </c>
      <c r="AF78" s="1438" t="s">
        <v>1703</v>
      </c>
      <c r="AG78" s="1683"/>
      <c r="AH78" s="1683"/>
      <c r="AI78" s="1437"/>
      <c r="AJ78" s="1437"/>
      <c r="AK78" s="1437"/>
      <c r="AL78" s="1437"/>
      <c r="AM78" s="1437"/>
      <c r="AN78" s="1437"/>
      <c r="AO78" s="1437"/>
      <c r="AP78" s="2004"/>
      <c r="AQ78" s="2004"/>
      <c r="AR78" s="2004"/>
      <c r="AS78" s="2004"/>
      <c r="AT78" s="2004"/>
      <c r="AU78" s="2004"/>
      <c r="AV78" s="2004"/>
      <c r="AW78" s="2004"/>
      <c r="AX78" s="2004"/>
      <c r="AY78" s="2004"/>
      <c r="AZ78" s="2004"/>
      <c r="BA78" s="2004"/>
      <c r="BB78" s="2004"/>
      <c r="BC78" s="2004"/>
      <c r="BD78" s="2004"/>
      <c r="BE78" s="2004"/>
      <c r="BF78" s="2004"/>
      <c r="BG78" s="2004"/>
      <c r="BH78" s="2004"/>
      <c r="BI78" s="2004"/>
      <c r="BJ78" s="2004"/>
      <c r="BK78" s="2004"/>
      <c r="BL78" s="2004"/>
      <c r="BM78" s="2004"/>
      <c r="BN78" s="2004"/>
      <c r="BO78" s="2004"/>
      <c r="BP78" s="2004"/>
      <c r="BQ78" s="2004"/>
      <c r="BR78" s="2004"/>
      <c r="BS78" s="2004"/>
      <c r="BT78" s="2004"/>
      <c r="BU78" s="2004"/>
      <c r="BV78" s="2004"/>
      <c r="BW78" s="2004"/>
      <c r="BX78" s="2004"/>
      <c r="BY78" s="2004"/>
      <c r="BZ78" s="2004"/>
      <c r="CA78" s="2004"/>
      <c r="CB78" s="2004"/>
      <c r="CC78" s="2004"/>
      <c r="CD78" s="2004"/>
      <c r="CE78" s="2004"/>
      <c r="CF78" s="2004"/>
      <c r="CG78" s="2004"/>
      <c r="CH78" s="2004"/>
      <c r="CI78" s="2004"/>
      <c r="CJ78" s="2004"/>
      <c r="CK78" s="2004"/>
      <c r="CL78" s="2004"/>
      <c r="CM78" s="2004"/>
      <c r="CN78" s="2004"/>
      <c r="CO78" s="2004"/>
      <c r="CP78" s="2004"/>
      <c r="CQ78" s="2004"/>
      <c r="CR78" s="2004"/>
      <c r="CS78" s="2004"/>
      <c r="CT78" s="2004"/>
      <c r="CU78" s="2004"/>
      <c r="CV78" s="2004"/>
      <c r="CW78" s="2004"/>
      <c r="CX78" s="2004"/>
      <c r="CY78" s="2004"/>
      <c r="CZ78" s="2004"/>
      <c r="DA78" s="2004"/>
      <c r="DB78" s="2004"/>
      <c r="DC78" s="2004"/>
      <c r="DD78" s="2004"/>
      <c r="DE78" s="2004"/>
      <c r="DF78" s="2004"/>
      <c r="DG78" s="2004"/>
      <c r="DH78" s="2004"/>
      <c r="DI78" s="2004"/>
      <c r="DJ78" s="2004"/>
      <c r="DK78" s="2004"/>
      <c r="DL78" s="2004"/>
      <c r="DM78" s="2004"/>
      <c r="DN78" s="2004"/>
      <c r="DO78" s="2004"/>
      <c r="DP78" s="2004"/>
      <c r="DQ78" s="2004"/>
      <c r="DR78" s="2004"/>
      <c r="DS78" s="2004"/>
      <c r="DT78" s="2004"/>
      <c r="DU78" s="2004"/>
      <c r="DV78" s="2004"/>
      <c r="DW78" s="2004"/>
      <c r="DX78" s="2004"/>
      <c r="DY78" s="2004"/>
      <c r="DZ78" s="2004"/>
      <c r="EA78" s="2004"/>
      <c r="EB78" s="2004"/>
      <c r="EC78" s="2004"/>
      <c r="ED78" s="2004"/>
      <c r="EE78" s="2004"/>
      <c r="EF78" s="2004"/>
      <c r="EG78" s="2004"/>
      <c r="EH78" s="2004"/>
      <c r="EI78" s="2004"/>
      <c r="EJ78" s="2004"/>
      <c r="EK78" s="2004"/>
      <c r="EL78" s="2004"/>
      <c r="EM78" s="2004"/>
      <c r="EN78" s="2004"/>
      <c r="EO78" s="2004"/>
      <c r="EP78" s="2004"/>
      <c r="EQ78" s="2004"/>
      <c r="ER78" s="2004"/>
      <c r="ES78" s="2004"/>
      <c r="ET78" s="2004"/>
      <c r="EU78" s="2004"/>
      <c r="EV78" s="2004"/>
      <c r="EW78" s="2004"/>
      <c r="EX78" s="2004"/>
      <c r="EY78" s="2004"/>
      <c r="EZ78" s="2004"/>
      <c r="FA78" s="2004"/>
      <c r="FB78" s="2004"/>
      <c r="FC78" s="2004"/>
      <c r="FD78" s="2004"/>
      <c r="FE78" s="2004"/>
      <c r="FF78" s="2004"/>
      <c r="FG78" s="2004"/>
      <c r="FH78" s="2004"/>
      <c r="FI78" s="2004"/>
      <c r="FJ78" s="2004"/>
      <c r="FK78" s="2004"/>
      <c r="FL78" s="2004"/>
      <c r="FM78" s="2004"/>
      <c r="FN78" s="2004"/>
      <c r="FO78" s="2004"/>
      <c r="FP78" s="2004"/>
      <c r="FQ78" s="2004"/>
      <c r="FR78" s="2004"/>
      <c r="FS78" s="2004"/>
      <c r="FT78" s="2004"/>
      <c r="FU78" s="2004"/>
      <c r="FV78" s="2004"/>
      <c r="FW78" s="2004"/>
      <c r="FX78" s="2004"/>
      <c r="FY78" s="2004"/>
      <c r="FZ78" s="2004"/>
      <c r="GA78" s="2004"/>
      <c r="GB78" s="2004"/>
      <c r="GC78" s="2004"/>
      <c r="GD78" s="2004"/>
      <c r="GE78" s="2004"/>
      <c r="GF78" s="2004"/>
      <c r="GG78" s="2004"/>
      <c r="GH78" s="2004"/>
      <c r="GI78" s="2004"/>
      <c r="GJ78" s="2004"/>
      <c r="GK78" s="2004"/>
      <c r="GL78" s="2004"/>
      <c r="GM78" s="2004"/>
      <c r="GN78" s="2004"/>
      <c r="GO78" s="2004"/>
      <c r="GP78" s="2004"/>
    </row>
    <row r="79" spans="1:198" s="1632" customFormat="1" ht="18.75" x14ac:dyDescent="0.25">
      <c r="A79" s="1629" t="s">
        <v>1563</v>
      </c>
      <c r="B79" s="1630">
        <v>45873</v>
      </c>
      <c r="C79" s="1631"/>
      <c r="D79" s="1631"/>
      <c r="E79" s="1637"/>
      <c r="F79" s="1637"/>
      <c r="G79" s="1637"/>
      <c r="H79" s="1637"/>
      <c r="I79" s="1637"/>
      <c r="J79" s="1637"/>
      <c r="K79" s="1637"/>
      <c r="L79" s="1637"/>
      <c r="M79" s="1637"/>
      <c r="N79" s="1637"/>
      <c r="O79" s="1631"/>
      <c r="P79" s="1637"/>
      <c r="Q79" s="1637"/>
      <c r="R79" s="1631"/>
      <c r="S79" s="1637"/>
      <c r="T79" s="1637"/>
      <c r="U79" s="1637"/>
      <c r="V79" s="1631" t="s">
        <v>1368</v>
      </c>
      <c r="W79" s="1631" t="s">
        <v>1368</v>
      </c>
      <c r="X79" s="1631" t="s">
        <v>1368</v>
      </c>
      <c r="Y79" s="1438" t="s">
        <v>1368</v>
      </c>
      <c r="Z79" s="1631" t="s">
        <v>1703</v>
      </c>
      <c r="AA79" s="1631"/>
      <c r="AB79" s="1631" t="s">
        <v>1703</v>
      </c>
      <c r="AC79" s="1631" t="s">
        <v>1703</v>
      </c>
      <c r="AD79" s="1631" t="s">
        <v>1703</v>
      </c>
      <c r="AE79" s="1631" t="s">
        <v>1703</v>
      </c>
      <c r="AF79" s="1631"/>
      <c r="AG79" s="2389"/>
      <c r="AH79" s="2389"/>
      <c r="AI79" s="1437"/>
      <c r="AJ79" s="1437"/>
      <c r="AK79" s="1437"/>
      <c r="AL79" s="1437"/>
      <c r="AM79" s="1437"/>
      <c r="AN79" s="1437"/>
      <c r="AO79" s="1437"/>
      <c r="AP79" s="2004"/>
      <c r="AQ79" s="2004"/>
      <c r="AR79" s="2004"/>
      <c r="AS79" s="2004"/>
      <c r="AT79" s="2004"/>
      <c r="AU79" s="2004"/>
      <c r="AV79" s="2004"/>
      <c r="AW79" s="2004"/>
      <c r="AX79" s="2004"/>
      <c r="AY79" s="2004"/>
      <c r="AZ79" s="2004"/>
      <c r="BA79" s="2004"/>
      <c r="BB79" s="2004"/>
      <c r="BC79" s="2004"/>
      <c r="BD79" s="2004"/>
      <c r="BE79" s="2004"/>
      <c r="BF79" s="2004"/>
      <c r="BG79" s="2004"/>
      <c r="BH79" s="2004"/>
      <c r="BI79" s="2004"/>
      <c r="BJ79" s="2004"/>
      <c r="BK79" s="2004"/>
      <c r="BL79" s="2004"/>
      <c r="BM79" s="2004"/>
      <c r="BN79" s="2004"/>
      <c r="BO79" s="2004"/>
      <c r="BP79" s="2004"/>
      <c r="BQ79" s="2004"/>
      <c r="BR79" s="2004"/>
      <c r="BS79" s="2004"/>
      <c r="BT79" s="2004"/>
      <c r="BU79" s="2004"/>
      <c r="BV79" s="2004"/>
      <c r="BW79" s="2004"/>
      <c r="BX79" s="2004"/>
      <c r="BY79" s="2004"/>
      <c r="BZ79" s="2004"/>
      <c r="CA79" s="2004"/>
      <c r="CB79" s="2004"/>
      <c r="CC79" s="2004"/>
      <c r="CD79" s="2004"/>
      <c r="CE79" s="2004"/>
      <c r="CF79" s="2004"/>
      <c r="CG79" s="2004"/>
      <c r="CH79" s="2004"/>
      <c r="CI79" s="2004"/>
      <c r="CJ79" s="2004"/>
      <c r="CK79" s="2004"/>
      <c r="CL79" s="2004"/>
      <c r="CM79" s="2004"/>
      <c r="CN79" s="2004"/>
      <c r="CO79" s="2004"/>
      <c r="CP79" s="2004"/>
      <c r="CQ79" s="2004"/>
      <c r="CR79" s="2004"/>
      <c r="CS79" s="2004"/>
      <c r="CT79" s="2004"/>
      <c r="CU79" s="2004"/>
      <c r="CV79" s="2004"/>
      <c r="CW79" s="2004"/>
      <c r="CX79" s="2004"/>
      <c r="CY79" s="2004"/>
      <c r="CZ79" s="2004"/>
      <c r="DA79" s="2004"/>
      <c r="DB79" s="2004"/>
      <c r="DC79" s="2004"/>
      <c r="DD79" s="2004"/>
      <c r="DE79" s="2004"/>
      <c r="DF79" s="2004"/>
      <c r="DG79" s="2004"/>
      <c r="DH79" s="2004"/>
      <c r="DI79" s="2004"/>
      <c r="DJ79" s="2004"/>
      <c r="DK79" s="2004"/>
      <c r="DL79" s="2004"/>
      <c r="DM79" s="2004"/>
      <c r="DN79" s="2004"/>
      <c r="DO79" s="2004"/>
      <c r="DP79" s="2004"/>
      <c r="DQ79" s="2004"/>
      <c r="DR79" s="2004"/>
      <c r="DS79" s="2004"/>
      <c r="DT79" s="2004"/>
      <c r="DU79" s="2004"/>
      <c r="DV79" s="2004"/>
      <c r="DW79" s="2004"/>
      <c r="DX79" s="2004"/>
      <c r="DY79" s="2004"/>
      <c r="DZ79" s="2004"/>
      <c r="EA79" s="2004"/>
      <c r="EB79" s="2004"/>
      <c r="EC79" s="2004"/>
      <c r="ED79" s="2004"/>
      <c r="EE79" s="2004"/>
      <c r="EF79" s="2004"/>
      <c r="EG79" s="2004"/>
      <c r="EH79" s="2004"/>
      <c r="EI79" s="2004"/>
      <c r="EJ79" s="2004"/>
      <c r="EK79" s="2004"/>
      <c r="EL79" s="2004"/>
      <c r="EM79" s="2004"/>
      <c r="EN79" s="2004"/>
      <c r="EO79" s="2004"/>
      <c r="EP79" s="2004"/>
      <c r="EQ79" s="2004"/>
      <c r="ER79" s="2004"/>
      <c r="ES79" s="2004"/>
      <c r="ET79" s="2004"/>
      <c r="EU79" s="2004"/>
      <c r="EV79" s="2004"/>
      <c r="EW79" s="2004"/>
      <c r="EX79" s="2004"/>
      <c r="EY79" s="2004"/>
      <c r="EZ79" s="2004"/>
      <c r="FA79" s="2004"/>
      <c r="FB79" s="2004"/>
      <c r="FC79" s="2004"/>
      <c r="FD79" s="2004"/>
      <c r="FE79" s="2004"/>
      <c r="FF79" s="2004"/>
      <c r="FG79" s="2004"/>
      <c r="FH79" s="2004"/>
      <c r="FI79" s="2004"/>
      <c r="FJ79" s="2004"/>
      <c r="FK79" s="2004"/>
      <c r="FL79" s="2004"/>
      <c r="FM79" s="2004"/>
      <c r="FN79" s="2004"/>
      <c r="FO79" s="2004"/>
      <c r="FP79" s="2004"/>
      <c r="FQ79" s="2004"/>
      <c r="FR79" s="2004"/>
      <c r="FS79" s="2004"/>
      <c r="FT79" s="2004"/>
      <c r="FU79" s="2004"/>
      <c r="FV79" s="2004"/>
      <c r="FW79" s="2004"/>
      <c r="FX79" s="2004"/>
      <c r="FY79" s="2004"/>
      <c r="FZ79" s="2004"/>
      <c r="GA79" s="2004"/>
      <c r="GB79" s="2004"/>
      <c r="GC79" s="2004"/>
      <c r="GD79" s="2004"/>
      <c r="GE79" s="2004"/>
      <c r="GF79" s="2004"/>
      <c r="GG79" s="2004"/>
      <c r="GH79" s="2004"/>
      <c r="GI79" s="2004"/>
      <c r="GJ79" s="2004"/>
      <c r="GK79" s="2004"/>
      <c r="GL79" s="2004"/>
      <c r="GM79" s="2004"/>
      <c r="GN79" s="2004"/>
      <c r="GO79" s="2004"/>
      <c r="GP79" s="2004"/>
    </row>
    <row r="80" spans="1:198" s="1419" customFormat="1" ht="18.75" x14ac:dyDescent="0.25">
      <c r="A80" s="1427" t="s">
        <v>269</v>
      </c>
      <c r="B80" s="1442">
        <v>45516</v>
      </c>
      <c r="C80" s="1438"/>
      <c r="D80" s="1438"/>
      <c r="E80" s="1453" t="s">
        <v>1368</v>
      </c>
      <c r="F80" s="1453" t="s">
        <v>1368</v>
      </c>
      <c r="G80" s="1453" t="s">
        <v>1368</v>
      </c>
      <c r="H80" s="1453" t="s">
        <v>1368</v>
      </c>
      <c r="I80" s="1453" t="s">
        <v>1368</v>
      </c>
      <c r="J80" s="1453" t="s">
        <v>1368</v>
      </c>
      <c r="K80" s="1453" t="s">
        <v>1368</v>
      </c>
      <c r="L80" s="1453" t="s">
        <v>1368</v>
      </c>
      <c r="M80" s="1453" t="s">
        <v>1368</v>
      </c>
      <c r="N80" s="1453" t="s">
        <v>1368</v>
      </c>
      <c r="O80" s="1438"/>
      <c r="P80" s="1453" t="s">
        <v>1368</v>
      </c>
      <c r="Q80" s="1453" t="s">
        <v>1368</v>
      </c>
      <c r="R80" s="1438"/>
      <c r="S80" s="1453" t="s">
        <v>1368</v>
      </c>
      <c r="T80" s="1453" t="s">
        <v>1368</v>
      </c>
      <c r="U80" s="1453" t="s">
        <v>1368</v>
      </c>
      <c r="V80" s="1438" t="s">
        <v>1368</v>
      </c>
      <c r="W80" s="1438" t="s">
        <v>1368</v>
      </c>
      <c r="X80" s="1438" t="s">
        <v>1368</v>
      </c>
      <c r="Y80" s="1438" t="s">
        <v>1368</v>
      </c>
      <c r="Z80" s="1438" t="s">
        <v>1703</v>
      </c>
      <c r="AA80" s="1438" t="s">
        <v>1703</v>
      </c>
      <c r="AB80" s="1438" t="s">
        <v>1703</v>
      </c>
      <c r="AC80" s="1438" t="s">
        <v>1703</v>
      </c>
      <c r="AD80" s="1438" t="s">
        <v>1703</v>
      </c>
      <c r="AE80" s="1438" t="s">
        <v>1703</v>
      </c>
      <c r="AF80" s="1438" t="s">
        <v>1703</v>
      </c>
      <c r="AG80" s="1683"/>
      <c r="AH80" s="1683"/>
      <c r="AI80" s="1437"/>
      <c r="AJ80" s="1437"/>
      <c r="AK80" s="1437"/>
      <c r="AL80" s="1437"/>
      <c r="AM80" s="1437"/>
      <c r="AN80" s="1437"/>
      <c r="AO80" s="1437"/>
      <c r="AP80" s="2004"/>
      <c r="AQ80" s="2004"/>
      <c r="AR80" s="2004"/>
      <c r="AS80" s="2004"/>
      <c r="AT80" s="2004"/>
      <c r="AU80" s="2004"/>
      <c r="AV80" s="2004"/>
      <c r="AW80" s="2004"/>
      <c r="AX80" s="2004"/>
      <c r="AY80" s="2004"/>
      <c r="AZ80" s="2004"/>
      <c r="BA80" s="2004"/>
      <c r="BB80" s="2004"/>
      <c r="BC80" s="2004"/>
      <c r="BD80" s="2004"/>
      <c r="BE80" s="2004"/>
      <c r="BF80" s="2004"/>
      <c r="BG80" s="2004"/>
      <c r="BH80" s="2004"/>
      <c r="BI80" s="2004"/>
      <c r="BJ80" s="2004"/>
      <c r="BK80" s="2004"/>
      <c r="BL80" s="2004"/>
      <c r="BM80" s="2004"/>
      <c r="BN80" s="2004"/>
      <c r="BO80" s="2004"/>
      <c r="BP80" s="2004"/>
      <c r="BQ80" s="2004"/>
      <c r="BR80" s="2004"/>
      <c r="BS80" s="2004"/>
      <c r="BT80" s="2004"/>
      <c r="BU80" s="2004"/>
      <c r="BV80" s="2004"/>
      <c r="BW80" s="2004"/>
      <c r="BX80" s="2004"/>
      <c r="BY80" s="2004"/>
      <c r="BZ80" s="2004"/>
      <c r="CA80" s="2004"/>
      <c r="CB80" s="2004"/>
      <c r="CC80" s="2004"/>
      <c r="CD80" s="2004"/>
      <c r="CE80" s="2004"/>
      <c r="CF80" s="2004"/>
      <c r="CG80" s="2004"/>
      <c r="CH80" s="2004"/>
      <c r="CI80" s="2004"/>
      <c r="CJ80" s="2004"/>
      <c r="CK80" s="2004"/>
      <c r="CL80" s="2004"/>
      <c r="CM80" s="2004"/>
      <c r="CN80" s="2004"/>
      <c r="CO80" s="2004"/>
      <c r="CP80" s="2004"/>
      <c r="CQ80" s="2004"/>
      <c r="CR80" s="2004"/>
      <c r="CS80" s="2004"/>
      <c r="CT80" s="2004"/>
      <c r="CU80" s="2004"/>
      <c r="CV80" s="2004"/>
      <c r="CW80" s="2004"/>
      <c r="CX80" s="2004"/>
      <c r="CY80" s="2004"/>
      <c r="CZ80" s="2004"/>
      <c r="DA80" s="2004"/>
      <c r="DB80" s="2004"/>
      <c r="DC80" s="2004"/>
      <c r="DD80" s="2004"/>
      <c r="DE80" s="2004"/>
      <c r="DF80" s="2004"/>
      <c r="DG80" s="2004"/>
      <c r="DH80" s="2004"/>
      <c r="DI80" s="2004"/>
      <c r="DJ80" s="2004"/>
      <c r="DK80" s="2004"/>
      <c r="DL80" s="2004"/>
      <c r="DM80" s="2004"/>
      <c r="DN80" s="2004"/>
      <c r="DO80" s="2004"/>
      <c r="DP80" s="2004"/>
      <c r="DQ80" s="2004"/>
      <c r="DR80" s="2004"/>
      <c r="DS80" s="2004"/>
      <c r="DT80" s="2004"/>
      <c r="DU80" s="2004"/>
      <c r="DV80" s="2004"/>
      <c r="DW80" s="2004"/>
      <c r="DX80" s="2004"/>
      <c r="DY80" s="2004"/>
      <c r="DZ80" s="2004"/>
      <c r="EA80" s="2004"/>
      <c r="EB80" s="2004"/>
      <c r="EC80" s="2004"/>
      <c r="ED80" s="2004"/>
      <c r="EE80" s="2004"/>
      <c r="EF80" s="2004"/>
      <c r="EG80" s="2004"/>
      <c r="EH80" s="2004"/>
      <c r="EI80" s="2004"/>
      <c r="EJ80" s="2004"/>
      <c r="EK80" s="2004"/>
      <c r="EL80" s="2004"/>
      <c r="EM80" s="2004"/>
      <c r="EN80" s="2004"/>
      <c r="EO80" s="2004"/>
      <c r="EP80" s="2004"/>
      <c r="EQ80" s="2004"/>
      <c r="ER80" s="2004"/>
      <c r="ES80" s="2004"/>
      <c r="ET80" s="2004"/>
      <c r="EU80" s="2004"/>
      <c r="EV80" s="2004"/>
      <c r="EW80" s="2004"/>
      <c r="EX80" s="2004"/>
      <c r="EY80" s="2004"/>
      <c r="EZ80" s="2004"/>
      <c r="FA80" s="2004"/>
      <c r="FB80" s="2004"/>
      <c r="FC80" s="2004"/>
      <c r="FD80" s="2004"/>
      <c r="FE80" s="2004"/>
      <c r="FF80" s="2004"/>
      <c r="FG80" s="2004"/>
      <c r="FH80" s="2004"/>
      <c r="FI80" s="2004"/>
      <c r="FJ80" s="2004"/>
      <c r="FK80" s="2004"/>
      <c r="FL80" s="2004"/>
      <c r="FM80" s="2004"/>
      <c r="FN80" s="2004"/>
      <c r="FO80" s="2004"/>
      <c r="FP80" s="2004"/>
      <c r="FQ80" s="2004"/>
      <c r="FR80" s="2004"/>
      <c r="FS80" s="2004"/>
      <c r="FT80" s="2004"/>
      <c r="FU80" s="2004"/>
      <c r="FV80" s="2004"/>
      <c r="FW80" s="2004"/>
      <c r="FX80" s="2004"/>
      <c r="FY80" s="2004"/>
      <c r="FZ80" s="2004"/>
      <c r="GA80" s="2004"/>
      <c r="GB80" s="2004"/>
      <c r="GC80" s="2004"/>
      <c r="GD80" s="2004"/>
      <c r="GE80" s="2004"/>
      <c r="GF80" s="2004"/>
      <c r="GG80" s="2004"/>
      <c r="GH80" s="2004"/>
      <c r="GI80" s="2004"/>
      <c r="GJ80" s="2004"/>
      <c r="GK80" s="2004"/>
      <c r="GL80" s="2004"/>
      <c r="GM80" s="2004"/>
      <c r="GN80" s="2004"/>
      <c r="GO80" s="2004"/>
      <c r="GP80" s="2004"/>
    </row>
    <row r="81" spans="1:198" s="1419" customFormat="1" ht="18.75" x14ac:dyDescent="0.25">
      <c r="A81" s="1427" t="s">
        <v>1388</v>
      </c>
      <c r="B81" s="1442">
        <v>45106</v>
      </c>
      <c r="C81" s="1438"/>
      <c r="D81" s="1438"/>
      <c r="E81" s="1438" t="s">
        <v>1368</v>
      </c>
      <c r="F81" s="1438" t="s">
        <v>1368</v>
      </c>
      <c r="G81" s="1438" t="s">
        <v>1368</v>
      </c>
      <c r="H81" s="1438" t="s">
        <v>1368</v>
      </c>
      <c r="I81" s="1438" t="s">
        <v>1368</v>
      </c>
      <c r="J81" s="1438" t="s">
        <v>1368</v>
      </c>
      <c r="K81" s="1438" t="s">
        <v>1368</v>
      </c>
      <c r="L81" s="1438" t="s">
        <v>1368</v>
      </c>
      <c r="M81" s="1438" t="s">
        <v>1368</v>
      </c>
      <c r="N81" s="1438" t="s">
        <v>1368</v>
      </c>
      <c r="O81" s="1438"/>
      <c r="P81" s="1438" t="s">
        <v>1368</v>
      </c>
      <c r="Q81" s="1438" t="s">
        <v>1368</v>
      </c>
      <c r="R81" s="1438"/>
      <c r="S81" s="1443" t="s">
        <v>1385</v>
      </c>
      <c r="T81" s="1443" t="s">
        <v>1385</v>
      </c>
      <c r="U81" s="1438"/>
      <c r="V81" s="1438"/>
      <c r="W81" s="1438"/>
      <c r="X81" s="1438"/>
      <c r="Y81" s="1438"/>
      <c r="Z81" s="1438"/>
      <c r="AA81" s="1438"/>
      <c r="AB81" s="1438"/>
      <c r="AC81" s="1438"/>
      <c r="AD81" s="1438"/>
      <c r="AE81" s="1438"/>
      <c r="AF81" s="1438"/>
      <c r="AG81" s="1438"/>
      <c r="AH81" s="1683"/>
      <c r="AI81" s="1437"/>
      <c r="AJ81" s="1437"/>
      <c r="AK81" s="1437"/>
      <c r="AL81" s="1437"/>
      <c r="AM81" s="1437"/>
      <c r="AN81" s="1437"/>
      <c r="AO81" s="1437"/>
      <c r="AP81" s="2004"/>
      <c r="AQ81" s="2004"/>
      <c r="AR81" s="2004"/>
      <c r="AS81" s="2004"/>
      <c r="AT81" s="2004"/>
      <c r="AU81" s="2004"/>
      <c r="AV81" s="2004"/>
      <c r="AW81" s="2004"/>
      <c r="AX81" s="2004"/>
      <c r="AY81" s="2004"/>
      <c r="AZ81" s="2004"/>
      <c r="BA81" s="2004"/>
      <c r="BB81" s="2004"/>
      <c r="BC81" s="2004"/>
      <c r="BD81" s="2004"/>
      <c r="BE81" s="2004"/>
      <c r="BF81" s="2004"/>
      <c r="BG81" s="2004"/>
      <c r="BH81" s="2004"/>
      <c r="BI81" s="2004"/>
      <c r="BJ81" s="2004"/>
      <c r="BK81" s="2004"/>
      <c r="BL81" s="2004"/>
      <c r="BM81" s="2004"/>
      <c r="BN81" s="2004"/>
      <c r="BO81" s="2004"/>
      <c r="BP81" s="2004"/>
      <c r="BQ81" s="2004"/>
      <c r="BR81" s="2004"/>
      <c r="BS81" s="2004"/>
      <c r="BT81" s="2004"/>
      <c r="BU81" s="2004"/>
      <c r="BV81" s="2004"/>
      <c r="BW81" s="2004"/>
      <c r="BX81" s="2004"/>
      <c r="BY81" s="2004"/>
      <c r="BZ81" s="2004"/>
      <c r="CA81" s="2004"/>
      <c r="CB81" s="2004"/>
      <c r="CC81" s="2004"/>
      <c r="CD81" s="2004"/>
      <c r="CE81" s="2004"/>
      <c r="CF81" s="2004"/>
      <c r="CG81" s="2004"/>
      <c r="CH81" s="2004"/>
      <c r="CI81" s="2004"/>
      <c r="CJ81" s="2004"/>
      <c r="CK81" s="2004"/>
      <c r="CL81" s="2004"/>
      <c r="CM81" s="2004"/>
      <c r="CN81" s="2004"/>
      <c r="CO81" s="2004"/>
      <c r="CP81" s="2004"/>
      <c r="CQ81" s="2004"/>
      <c r="CR81" s="2004"/>
      <c r="CS81" s="2004"/>
      <c r="CT81" s="2004"/>
      <c r="CU81" s="2004"/>
      <c r="CV81" s="2004"/>
      <c r="CW81" s="2004"/>
      <c r="CX81" s="2004"/>
      <c r="CY81" s="2004"/>
      <c r="CZ81" s="2004"/>
      <c r="DA81" s="2004"/>
      <c r="DB81" s="2004"/>
      <c r="DC81" s="2004"/>
      <c r="DD81" s="2004"/>
      <c r="DE81" s="2004"/>
      <c r="DF81" s="2004"/>
      <c r="DG81" s="2004"/>
      <c r="DH81" s="2004"/>
      <c r="DI81" s="2004"/>
      <c r="DJ81" s="2004"/>
      <c r="DK81" s="2004"/>
      <c r="DL81" s="2004"/>
      <c r="DM81" s="2004"/>
      <c r="DN81" s="2004"/>
      <c r="DO81" s="2004"/>
      <c r="DP81" s="2004"/>
      <c r="DQ81" s="2004"/>
      <c r="DR81" s="2004"/>
      <c r="DS81" s="2004"/>
      <c r="DT81" s="2004"/>
      <c r="DU81" s="2004"/>
      <c r="DV81" s="2004"/>
      <c r="DW81" s="2004"/>
      <c r="DX81" s="2004"/>
      <c r="DY81" s="2004"/>
      <c r="DZ81" s="2004"/>
      <c r="EA81" s="2004"/>
      <c r="EB81" s="2004"/>
      <c r="EC81" s="2004"/>
      <c r="ED81" s="2004"/>
      <c r="EE81" s="2004"/>
      <c r="EF81" s="2004"/>
      <c r="EG81" s="2004"/>
      <c r="EH81" s="2004"/>
      <c r="EI81" s="2004"/>
      <c r="EJ81" s="2004"/>
      <c r="EK81" s="2004"/>
      <c r="EL81" s="2004"/>
      <c r="EM81" s="2004"/>
      <c r="EN81" s="2004"/>
      <c r="EO81" s="2004"/>
      <c r="EP81" s="2004"/>
      <c r="EQ81" s="2004"/>
      <c r="ER81" s="2004"/>
      <c r="ES81" s="2004"/>
      <c r="ET81" s="2004"/>
      <c r="EU81" s="2004"/>
      <c r="EV81" s="2004"/>
      <c r="EW81" s="2004"/>
      <c r="EX81" s="2004"/>
      <c r="EY81" s="2004"/>
      <c r="EZ81" s="2004"/>
      <c r="FA81" s="2004"/>
      <c r="FB81" s="2004"/>
      <c r="FC81" s="2004"/>
      <c r="FD81" s="2004"/>
      <c r="FE81" s="2004"/>
      <c r="FF81" s="2004"/>
      <c r="FG81" s="2004"/>
      <c r="FH81" s="2004"/>
      <c r="FI81" s="2004"/>
      <c r="FJ81" s="2004"/>
      <c r="FK81" s="2004"/>
      <c r="FL81" s="2004"/>
      <c r="FM81" s="2004"/>
      <c r="FN81" s="2004"/>
      <c r="FO81" s="2004"/>
      <c r="FP81" s="2004"/>
      <c r="FQ81" s="2004"/>
      <c r="FR81" s="2004"/>
      <c r="FS81" s="2004"/>
      <c r="FT81" s="2004"/>
      <c r="FU81" s="2004"/>
      <c r="FV81" s="2004"/>
      <c r="FW81" s="2004"/>
      <c r="FX81" s="2004"/>
      <c r="FY81" s="2004"/>
      <c r="FZ81" s="2004"/>
      <c r="GA81" s="2004"/>
      <c r="GB81" s="2004"/>
      <c r="GC81" s="2004"/>
      <c r="GD81" s="2004"/>
      <c r="GE81" s="2004"/>
      <c r="GF81" s="2004"/>
      <c r="GG81" s="2004"/>
      <c r="GH81" s="2004"/>
      <c r="GI81" s="2004"/>
      <c r="GJ81" s="2004"/>
      <c r="GK81" s="2004"/>
      <c r="GL81" s="2004"/>
      <c r="GM81" s="2004"/>
      <c r="GN81" s="2004"/>
      <c r="GO81" s="2004"/>
      <c r="GP81" s="2004"/>
    </row>
    <row r="82" spans="1:198" s="1419" customFormat="1" ht="18.75" x14ac:dyDescent="0.25">
      <c r="A82" s="1427" t="s">
        <v>781</v>
      </c>
      <c r="B82" s="1442">
        <v>45691</v>
      </c>
      <c r="C82" s="1438"/>
      <c r="D82" s="1438"/>
      <c r="E82" s="1438" t="s">
        <v>181</v>
      </c>
      <c r="F82" s="1438" t="s">
        <v>181</v>
      </c>
      <c r="G82" s="1438" t="s">
        <v>1368</v>
      </c>
      <c r="H82" s="1438" t="s">
        <v>1368</v>
      </c>
      <c r="I82" s="1438" t="s">
        <v>1368</v>
      </c>
      <c r="J82" s="1438" t="s">
        <v>1368</v>
      </c>
      <c r="K82" s="1438" t="s">
        <v>1368</v>
      </c>
      <c r="L82" s="1438" t="s">
        <v>1368</v>
      </c>
      <c r="M82" s="1438" t="s">
        <v>1368</v>
      </c>
      <c r="N82" s="1438" t="s">
        <v>1368</v>
      </c>
      <c r="O82" s="1438"/>
      <c r="P82" s="1438" t="s">
        <v>1368</v>
      </c>
      <c r="Q82" s="1438" t="s">
        <v>1368</v>
      </c>
      <c r="R82" s="1438"/>
      <c r="S82" s="1438" t="s">
        <v>1368</v>
      </c>
      <c r="T82" s="1438" t="s">
        <v>1368</v>
      </c>
      <c r="U82" s="1438" t="s">
        <v>1368</v>
      </c>
      <c r="V82" s="1438" t="s">
        <v>1368</v>
      </c>
      <c r="W82" s="1438" t="s">
        <v>1368</v>
      </c>
      <c r="X82" s="1438" t="s">
        <v>1368</v>
      </c>
      <c r="Y82" s="1438" t="s">
        <v>1368</v>
      </c>
      <c r="Z82" s="1438" t="s">
        <v>1703</v>
      </c>
      <c r="AA82" s="1438" t="s">
        <v>1703</v>
      </c>
      <c r="AB82" s="1438" t="s">
        <v>1703</v>
      </c>
      <c r="AC82" s="1438" t="s">
        <v>1703</v>
      </c>
      <c r="AD82" s="1438" t="s">
        <v>1703</v>
      </c>
      <c r="AE82" s="1438" t="s">
        <v>1703</v>
      </c>
      <c r="AF82" s="1438"/>
      <c r="AG82" s="1438"/>
      <c r="AH82" s="1683"/>
      <c r="AI82" s="1437"/>
      <c r="AJ82" s="1437"/>
      <c r="AK82" s="1437"/>
      <c r="AL82" s="1437"/>
      <c r="AM82" s="1437"/>
      <c r="AN82" s="1437"/>
      <c r="AO82" s="1437"/>
      <c r="AP82" s="2004"/>
      <c r="AQ82" s="2004"/>
      <c r="AR82" s="2004"/>
      <c r="AS82" s="2004"/>
      <c r="AT82" s="2004"/>
      <c r="AU82" s="2004"/>
      <c r="AV82" s="2004"/>
      <c r="AW82" s="2004"/>
      <c r="AX82" s="2004"/>
      <c r="AY82" s="2004"/>
      <c r="AZ82" s="2004"/>
      <c r="BA82" s="2004"/>
      <c r="BB82" s="2004"/>
      <c r="BC82" s="2004"/>
      <c r="BD82" s="2004"/>
      <c r="BE82" s="2004"/>
      <c r="BF82" s="2004"/>
      <c r="BG82" s="2004"/>
      <c r="BH82" s="2004"/>
      <c r="BI82" s="2004"/>
      <c r="BJ82" s="2004"/>
      <c r="BK82" s="2004"/>
      <c r="BL82" s="2004"/>
      <c r="BM82" s="2004"/>
      <c r="BN82" s="2004"/>
      <c r="BO82" s="2004"/>
      <c r="BP82" s="2004"/>
      <c r="BQ82" s="2004"/>
      <c r="BR82" s="2004"/>
      <c r="BS82" s="2004"/>
      <c r="BT82" s="2004"/>
      <c r="BU82" s="2004"/>
      <c r="BV82" s="2004"/>
      <c r="BW82" s="2004"/>
      <c r="BX82" s="2004"/>
      <c r="BY82" s="2004"/>
      <c r="BZ82" s="2004"/>
      <c r="CA82" s="2004"/>
      <c r="CB82" s="2004"/>
      <c r="CC82" s="2004"/>
      <c r="CD82" s="2004"/>
      <c r="CE82" s="2004"/>
      <c r="CF82" s="2004"/>
      <c r="CG82" s="2004"/>
      <c r="CH82" s="2004"/>
      <c r="CI82" s="2004"/>
      <c r="CJ82" s="2004"/>
      <c r="CK82" s="2004"/>
      <c r="CL82" s="2004"/>
      <c r="CM82" s="2004"/>
      <c r="CN82" s="2004"/>
      <c r="CO82" s="2004"/>
      <c r="CP82" s="2004"/>
      <c r="CQ82" s="2004"/>
      <c r="CR82" s="2004"/>
      <c r="CS82" s="2004"/>
      <c r="CT82" s="2004"/>
      <c r="CU82" s="2004"/>
      <c r="CV82" s="2004"/>
      <c r="CW82" s="2004"/>
      <c r="CX82" s="2004"/>
      <c r="CY82" s="2004"/>
      <c r="CZ82" s="2004"/>
      <c r="DA82" s="2004"/>
      <c r="DB82" s="2004"/>
      <c r="DC82" s="2004"/>
      <c r="DD82" s="2004"/>
      <c r="DE82" s="2004"/>
      <c r="DF82" s="2004"/>
      <c r="DG82" s="2004"/>
      <c r="DH82" s="2004"/>
      <c r="DI82" s="2004"/>
      <c r="DJ82" s="2004"/>
      <c r="DK82" s="2004"/>
      <c r="DL82" s="2004"/>
      <c r="DM82" s="2004"/>
      <c r="DN82" s="2004"/>
      <c r="DO82" s="2004"/>
      <c r="DP82" s="2004"/>
      <c r="DQ82" s="2004"/>
      <c r="DR82" s="2004"/>
      <c r="DS82" s="2004"/>
      <c r="DT82" s="2004"/>
      <c r="DU82" s="2004"/>
      <c r="DV82" s="2004"/>
      <c r="DW82" s="2004"/>
      <c r="DX82" s="2004"/>
      <c r="DY82" s="2004"/>
      <c r="DZ82" s="2004"/>
      <c r="EA82" s="2004"/>
      <c r="EB82" s="2004"/>
      <c r="EC82" s="2004"/>
      <c r="ED82" s="2004"/>
      <c r="EE82" s="2004"/>
      <c r="EF82" s="2004"/>
      <c r="EG82" s="2004"/>
      <c r="EH82" s="2004"/>
      <c r="EI82" s="2004"/>
      <c r="EJ82" s="2004"/>
      <c r="EK82" s="2004"/>
      <c r="EL82" s="2004"/>
      <c r="EM82" s="2004"/>
      <c r="EN82" s="2004"/>
      <c r="EO82" s="2004"/>
      <c r="EP82" s="2004"/>
      <c r="EQ82" s="2004"/>
      <c r="ER82" s="2004"/>
      <c r="ES82" s="2004"/>
      <c r="ET82" s="2004"/>
      <c r="EU82" s="2004"/>
      <c r="EV82" s="2004"/>
      <c r="EW82" s="2004"/>
      <c r="EX82" s="2004"/>
      <c r="EY82" s="2004"/>
      <c r="EZ82" s="2004"/>
      <c r="FA82" s="2004"/>
      <c r="FB82" s="2004"/>
      <c r="FC82" s="2004"/>
      <c r="FD82" s="2004"/>
      <c r="FE82" s="2004"/>
      <c r="FF82" s="2004"/>
      <c r="FG82" s="2004"/>
      <c r="FH82" s="2004"/>
      <c r="FI82" s="2004"/>
      <c r="FJ82" s="2004"/>
      <c r="FK82" s="2004"/>
      <c r="FL82" s="2004"/>
      <c r="FM82" s="2004"/>
      <c r="FN82" s="2004"/>
      <c r="FO82" s="2004"/>
      <c r="FP82" s="2004"/>
      <c r="FQ82" s="2004"/>
      <c r="FR82" s="2004"/>
      <c r="FS82" s="2004"/>
      <c r="FT82" s="2004"/>
      <c r="FU82" s="2004"/>
      <c r="FV82" s="2004"/>
      <c r="FW82" s="2004"/>
      <c r="FX82" s="2004"/>
      <c r="FY82" s="2004"/>
      <c r="FZ82" s="2004"/>
      <c r="GA82" s="2004"/>
      <c r="GB82" s="2004"/>
      <c r="GC82" s="2004"/>
      <c r="GD82" s="2004"/>
      <c r="GE82" s="2004"/>
      <c r="GF82" s="2004"/>
      <c r="GG82" s="2004"/>
      <c r="GH82" s="2004"/>
      <c r="GI82" s="2004"/>
      <c r="GJ82" s="2004"/>
      <c r="GK82" s="2004"/>
      <c r="GL82" s="2004"/>
      <c r="GM82" s="2004"/>
      <c r="GN82" s="2004"/>
      <c r="GO82" s="2004"/>
      <c r="GP82" s="2004"/>
    </row>
    <row r="83" spans="1:198" s="1419" customFormat="1" ht="18.75" x14ac:dyDescent="0.25">
      <c r="A83" s="1427" t="s">
        <v>273</v>
      </c>
      <c r="B83" s="1442">
        <v>45145</v>
      </c>
      <c r="C83" s="1438"/>
      <c r="D83" s="1438"/>
      <c r="E83" s="1438" t="s">
        <v>1368</v>
      </c>
      <c r="F83" s="1438" t="s">
        <v>1368</v>
      </c>
      <c r="G83" s="1438" t="s">
        <v>1368</v>
      </c>
      <c r="H83" s="1438" t="s">
        <v>1368</v>
      </c>
      <c r="I83" s="1438" t="s">
        <v>1368</v>
      </c>
      <c r="J83" s="1438" t="s">
        <v>1368</v>
      </c>
      <c r="K83" s="1438" t="s">
        <v>1368</v>
      </c>
      <c r="L83" s="1438" t="s">
        <v>1368</v>
      </c>
      <c r="M83" s="1438" t="s">
        <v>1368</v>
      </c>
      <c r="N83" s="1438" t="s">
        <v>1368</v>
      </c>
      <c r="O83" s="1438"/>
      <c r="P83" s="1438" t="s">
        <v>1368</v>
      </c>
      <c r="Q83" s="1438" t="s">
        <v>1368</v>
      </c>
      <c r="R83" s="1438"/>
      <c r="S83" s="1438" t="s">
        <v>1368</v>
      </c>
      <c r="T83" s="1443" t="s">
        <v>1385</v>
      </c>
      <c r="U83" s="1438" t="s">
        <v>1368</v>
      </c>
      <c r="V83" s="1438" t="s">
        <v>1368</v>
      </c>
      <c r="W83" s="1438" t="s">
        <v>1368</v>
      </c>
      <c r="X83" s="1438" t="s">
        <v>1368</v>
      </c>
      <c r="Y83" s="1438" t="s">
        <v>1368</v>
      </c>
      <c r="Z83" s="1438" t="s">
        <v>1703</v>
      </c>
      <c r="AA83" s="1438" t="s">
        <v>1703</v>
      </c>
      <c r="AB83" s="1438" t="s">
        <v>1703</v>
      </c>
      <c r="AC83" s="1438" t="s">
        <v>1703</v>
      </c>
      <c r="AD83" s="1438" t="s">
        <v>1703</v>
      </c>
      <c r="AE83" s="1438" t="s">
        <v>1703</v>
      </c>
      <c r="AF83" s="1438" t="s">
        <v>1703</v>
      </c>
      <c r="AG83" s="1438"/>
      <c r="AH83" s="1683"/>
      <c r="AI83" s="1437"/>
      <c r="AJ83" s="1437"/>
      <c r="AK83" s="1437"/>
      <c r="AL83" s="1437"/>
      <c r="AM83" s="1437"/>
      <c r="AN83" s="1437"/>
      <c r="AO83" s="1437"/>
      <c r="AP83" s="2004"/>
      <c r="AQ83" s="2004"/>
      <c r="AR83" s="2004"/>
      <c r="AS83" s="2004"/>
      <c r="AT83" s="2004"/>
      <c r="AU83" s="2004"/>
      <c r="AV83" s="2004"/>
      <c r="AW83" s="2004"/>
      <c r="AX83" s="2004"/>
      <c r="AY83" s="2004"/>
      <c r="AZ83" s="2004"/>
      <c r="BA83" s="2004"/>
      <c r="BB83" s="2004"/>
      <c r="BC83" s="2004"/>
      <c r="BD83" s="2004"/>
      <c r="BE83" s="2004"/>
      <c r="BF83" s="2004"/>
      <c r="BG83" s="2004"/>
      <c r="BH83" s="2004"/>
      <c r="BI83" s="2004"/>
      <c r="BJ83" s="2004"/>
      <c r="BK83" s="2004"/>
      <c r="BL83" s="2004"/>
      <c r="BM83" s="2004"/>
      <c r="BN83" s="2004"/>
      <c r="BO83" s="2004"/>
      <c r="BP83" s="2004"/>
      <c r="BQ83" s="2004"/>
      <c r="BR83" s="2004"/>
      <c r="BS83" s="2004"/>
      <c r="BT83" s="2004"/>
      <c r="BU83" s="2004"/>
      <c r="BV83" s="2004"/>
      <c r="BW83" s="2004"/>
      <c r="BX83" s="2004"/>
      <c r="BY83" s="2004"/>
      <c r="BZ83" s="2004"/>
      <c r="CA83" s="2004"/>
      <c r="CB83" s="2004"/>
      <c r="CC83" s="2004"/>
      <c r="CD83" s="2004"/>
      <c r="CE83" s="2004"/>
      <c r="CF83" s="2004"/>
      <c r="CG83" s="2004"/>
      <c r="CH83" s="2004"/>
      <c r="CI83" s="2004"/>
      <c r="CJ83" s="2004"/>
      <c r="CK83" s="2004"/>
      <c r="CL83" s="2004"/>
      <c r="CM83" s="2004"/>
      <c r="CN83" s="2004"/>
      <c r="CO83" s="2004"/>
      <c r="CP83" s="2004"/>
      <c r="CQ83" s="2004"/>
      <c r="CR83" s="2004"/>
      <c r="CS83" s="2004"/>
      <c r="CT83" s="2004"/>
      <c r="CU83" s="2004"/>
      <c r="CV83" s="2004"/>
      <c r="CW83" s="2004"/>
      <c r="CX83" s="2004"/>
      <c r="CY83" s="2004"/>
      <c r="CZ83" s="2004"/>
      <c r="DA83" s="2004"/>
      <c r="DB83" s="2004"/>
      <c r="DC83" s="2004"/>
      <c r="DD83" s="2004"/>
      <c r="DE83" s="2004"/>
      <c r="DF83" s="2004"/>
      <c r="DG83" s="2004"/>
      <c r="DH83" s="2004"/>
      <c r="DI83" s="2004"/>
      <c r="DJ83" s="2004"/>
      <c r="DK83" s="2004"/>
      <c r="DL83" s="2004"/>
      <c r="DM83" s="2004"/>
      <c r="DN83" s="2004"/>
      <c r="DO83" s="2004"/>
      <c r="DP83" s="2004"/>
      <c r="DQ83" s="2004"/>
      <c r="DR83" s="2004"/>
      <c r="DS83" s="2004"/>
      <c r="DT83" s="2004"/>
      <c r="DU83" s="2004"/>
      <c r="DV83" s="2004"/>
      <c r="DW83" s="2004"/>
      <c r="DX83" s="2004"/>
      <c r="DY83" s="2004"/>
      <c r="DZ83" s="2004"/>
      <c r="EA83" s="2004"/>
      <c r="EB83" s="2004"/>
      <c r="EC83" s="2004"/>
      <c r="ED83" s="2004"/>
      <c r="EE83" s="2004"/>
      <c r="EF83" s="2004"/>
      <c r="EG83" s="2004"/>
      <c r="EH83" s="2004"/>
      <c r="EI83" s="2004"/>
      <c r="EJ83" s="2004"/>
      <c r="EK83" s="2004"/>
      <c r="EL83" s="2004"/>
      <c r="EM83" s="2004"/>
      <c r="EN83" s="2004"/>
      <c r="EO83" s="2004"/>
      <c r="EP83" s="2004"/>
      <c r="EQ83" s="2004"/>
      <c r="ER83" s="2004"/>
      <c r="ES83" s="2004"/>
      <c r="ET83" s="2004"/>
      <c r="EU83" s="2004"/>
      <c r="EV83" s="2004"/>
      <c r="EW83" s="2004"/>
      <c r="EX83" s="2004"/>
      <c r="EY83" s="2004"/>
      <c r="EZ83" s="2004"/>
      <c r="FA83" s="2004"/>
      <c r="FB83" s="2004"/>
      <c r="FC83" s="2004"/>
      <c r="FD83" s="2004"/>
      <c r="FE83" s="2004"/>
      <c r="FF83" s="2004"/>
      <c r="FG83" s="2004"/>
      <c r="FH83" s="2004"/>
      <c r="FI83" s="2004"/>
      <c r="FJ83" s="2004"/>
      <c r="FK83" s="2004"/>
      <c r="FL83" s="2004"/>
      <c r="FM83" s="2004"/>
      <c r="FN83" s="2004"/>
      <c r="FO83" s="2004"/>
      <c r="FP83" s="2004"/>
      <c r="FQ83" s="2004"/>
      <c r="FR83" s="2004"/>
      <c r="FS83" s="2004"/>
      <c r="FT83" s="2004"/>
      <c r="FU83" s="2004"/>
      <c r="FV83" s="2004"/>
      <c r="FW83" s="2004"/>
      <c r="FX83" s="2004"/>
      <c r="FY83" s="2004"/>
      <c r="FZ83" s="2004"/>
      <c r="GA83" s="2004"/>
      <c r="GB83" s="2004"/>
      <c r="GC83" s="2004"/>
      <c r="GD83" s="2004"/>
      <c r="GE83" s="2004"/>
      <c r="GF83" s="2004"/>
      <c r="GG83" s="2004"/>
      <c r="GH83" s="2004"/>
      <c r="GI83" s="2004"/>
      <c r="GJ83" s="2004"/>
      <c r="GK83" s="2004"/>
      <c r="GL83" s="2004"/>
      <c r="GM83" s="2004"/>
      <c r="GN83" s="2004"/>
      <c r="GO83" s="2004"/>
      <c r="GP83" s="2004"/>
    </row>
    <row r="84" spans="1:198" s="1419" customFormat="1" ht="18.75" x14ac:dyDescent="0.25">
      <c r="A84" s="1427" t="s">
        <v>275</v>
      </c>
      <c r="B84" s="1442">
        <v>45159</v>
      </c>
      <c r="C84" s="1438"/>
      <c r="D84" s="1438"/>
      <c r="E84" s="1438" t="s">
        <v>1368</v>
      </c>
      <c r="F84" s="1438" t="s">
        <v>1368</v>
      </c>
      <c r="G84" s="1438" t="s">
        <v>1368</v>
      </c>
      <c r="H84" s="1438" t="s">
        <v>1368</v>
      </c>
      <c r="I84" s="1438" t="s">
        <v>1368</v>
      </c>
      <c r="J84" s="1438" t="s">
        <v>1368</v>
      </c>
      <c r="K84" s="1438" t="s">
        <v>1368</v>
      </c>
      <c r="L84" s="1438" t="s">
        <v>1368</v>
      </c>
      <c r="M84" s="1438" t="s">
        <v>1368</v>
      </c>
      <c r="N84" s="1438" t="s">
        <v>1368</v>
      </c>
      <c r="O84" s="1438"/>
      <c r="P84" s="1438" t="s">
        <v>1368</v>
      </c>
      <c r="Q84" s="1438" t="s">
        <v>1368</v>
      </c>
      <c r="R84" s="1438"/>
      <c r="S84" s="1438" t="s">
        <v>1368</v>
      </c>
      <c r="T84" s="1438" t="s">
        <v>1368</v>
      </c>
      <c r="U84" s="1438" t="s">
        <v>1368</v>
      </c>
      <c r="V84" s="1438" t="s">
        <v>1368</v>
      </c>
      <c r="W84" s="1438" t="s">
        <v>1368</v>
      </c>
      <c r="X84" s="1438" t="s">
        <v>1368</v>
      </c>
      <c r="Y84" s="1438" t="s">
        <v>1368</v>
      </c>
      <c r="Z84" s="1438" t="s">
        <v>1703</v>
      </c>
      <c r="AA84" s="1438" t="s">
        <v>1703</v>
      </c>
      <c r="AB84" s="1438"/>
      <c r="AC84" s="1438"/>
      <c r="AD84" s="1438"/>
      <c r="AE84" s="1438"/>
      <c r="AF84" s="1438"/>
      <c r="AG84" s="1438"/>
      <c r="AH84" s="1683"/>
      <c r="AI84" s="1437"/>
      <c r="AJ84" s="1437"/>
      <c r="AK84" s="1437"/>
      <c r="AL84" s="1437"/>
      <c r="AM84" s="1437"/>
      <c r="AN84" s="1437"/>
      <c r="AO84" s="1437"/>
      <c r="AP84" s="2004"/>
      <c r="AQ84" s="2004"/>
      <c r="AR84" s="2004"/>
      <c r="AS84" s="2004"/>
      <c r="AT84" s="2004"/>
      <c r="AU84" s="2004"/>
      <c r="AV84" s="2004"/>
      <c r="AW84" s="2004"/>
      <c r="AX84" s="2004"/>
      <c r="AY84" s="2004"/>
      <c r="AZ84" s="2004"/>
      <c r="BA84" s="2004"/>
      <c r="BB84" s="2004"/>
      <c r="BC84" s="2004"/>
      <c r="BD84" s="2004"/>
      <c r="BE84" s="2004"/>
      <c r="BF84" s="2004"/>
      <c r="BG84" s="2004"/>
      <c r="BH84" s="2004"/>
      <c r="BI84" s="2004"/>
      <c r="BJ84" s="2004"/>
      <c r="BK84" s="2004"/>
      <c r="BL84" s="2004"/>
      <c r="BM84" s="2004"/>
      <c r="BN84" s="2004"/>
      <c r="BO84" s="2004"/>
      <c r="BP84" s="2004"/>
      <c r="BQ84" s="2004"/>
      <c r="BR84" s="2004"/>
      <c r="BS84" s="2004"/>
      <c r="BT84" s="2004"/>
      <c r="BU84" s="2004"/>
      <c r="BV84" s="2004"/>
      <c r="BW84" s="2004"/>
      <c r="BX84" s="2004"/>
      <c r="BY84" s="2004"/>
      <c r="BZ84" s="2004"/>
      <c r="CA84" s="2004"/>
      <c r="CB84" s="2004"/>
      <c r="CC84" s="2004"/>
      <c r="CD84" s="2004"/>
      <c r="CE84" s="2004"/>
      <c r="CF84" s="2004"/>
      <c r="CG84" s="2004"/>
      <c r="CH84" s="2004"/>
      <c r="CI84" s="2004"/>
      <c r="CJ84" s="2004"/>
      <c r="CK84" s="2004"/>
      <c r="CL84" s="2004"/>
      <c r="CM84" s="2004"/>
      <c r="CN84" s="2004"/>
      <c r="CO84" s="2004"/>
      <c r="CP84" s="2004"/>
      <c r="CQ84" s="2004"/>
      <c r="CR84" s="2004"/>
      <c r="CS84" s="2004"/>
      <c r="CT84" s="2004"/>
      <c r="CU84" s="2004"/>
      <c r="CV84" s="2004"/>
      <c r="CW84" s="2004"/>
      <c r="CX84" s="2004"/>
      <c r="CY84" s="2004"/>
      <c r="CZ84" s="2004"/>
      <c r="DA84" s="2004"/>
      <c r="DB84" s="2004"/>
      <c r="DC84" s="2004"/>
      <c r="DD84" s="2004"/>
      <c r="DE84" s="2004"/>
      <c r="DF84" s="2004"/>
      <c r="DG84" s="2004"/>
      <c r="DH84" s="2004"/>
      <c r="DI84" s="2004"/>
      <c r="DJ84" s="2004"/>
      <c r="DK84" s="2004"/>
      <c r="DL84" s="2004"/>
      <c r="DM84" s="2004"/>
      <c r="DN84" s="2004"/>
      <c r="DO84" s="2004"/>
      <c r="DP84" s="2004"/>
      <c r="DQ84" s="2004"/>
      <c r="DR84" s="2004"/>
      <c r="DS84" s="2004"/>
      <c r="DT84" s="2004"/>
      <c r="DU84" s="2004"/>
      <c r="DV84" s="2004"/>
      <c r="DW84" s="2004"/>
      <c r="DX84" s="2004"/>
      <c r="DY84" s="2004"/>
      <c r="DZ84" s="2004"/>
      <c r="EA84" s="2004"/>
      <c r="EB84" s="2004"/>
      <c r="EC84" s="2004"/>
      <c r="ED84" s="2004"/>
      <c r="EE84" s="2004"/>
      <c r="EF84" s="2004"/>
      <c r="EG84" s="2004"/>
      <c r="EH84" s="2004"/>
      <c r="EI84" s="2004"/>
      <c r="EJ84" s="2004"/>
      <c r="EK84" s="2004"/>
      <c r="EL84" s="2004"/>
      <c r="EM84" s="2004"/>
      <c r="EN84" s="2004"/>
      <c r="EO84" s="2004"/>
      <c r="EP84" s="2004"/>
      <c r="EQ84" s="2004"/>
      <c r="ER84" s="2004"/>
      <c r="ES84" s="2004"/>
      <c r="ET84" s="2004"/>
      <c r="EU84" s="2004"/>
      <c r="EV84" s="2004"/>
      <c r="EW84" s="2004"/>
      <c r="EX84" s="2004"/>
      <c r="EY84" s="2004"/>
      <c r="EZ84" s="2004"/>
      <c r="FA84" s="2004"/>
      <c r="FB84" s="2004"/>
      <c r="FC84" s="2004"/>
      <c r="FD84" s="2004"/>
      <c r="FE84" s="2004"/>
      <c r="FF84" s="2004"/>
      <c r="FG84" s="2004"/>
      <c r="FH84" s="2004"/>
      <c r="FI84" s="2004"/>
      <c r="FJ84" s="2004"/>
      <c r="FK84" s="2004"/>
      <c r="FL84" s="2004"/>
      <c r="FM84" s="2004"/>
      <c r="FN84" s="2004"/>
      <c r="FO84" s="2004"/>
      <c r="FP84" s="2004"/>
      <c r="FQ84" s="2004"/>
      <c r="FR84" s="2004"/>
      <c r="FS84" s="2004"/>
      <c r="FT84" s="2004"/>
      <c r="FU84" s="2004"/>
      <c r="FV84" s="2004"/>
      <c r="FW84" s="2004"/>
      <c r="FX84" s="2004"/>
      <c r="FY84" s="2004"/>
      <c r="FZ84" s="2004"/>
      <c r="GA84" s="2004"/>
      <c r="GB84" s="2004"/>
      <c r="GC84" s="2004"/>
      <c r="GD84" s="2004"/>
      <c r="GE84" s="2004"/>
      <c r="GF84" s="2004"/>
      <c r="GG84" s="2004"/>
      <c r="GH84" s="2004"/>
      <c r="GI84" s="2004"/>
      <c r="GJ84" s="2004"/>
      <c r="GK84" s="2004"/>
      <c r="GL84" s="2004"/>
      <c r="GM84" s="2004"/>
      <c r="GN84" s="2004"/>
      <c r="GO84" s="2004"/>
      <c r="GP84" s="2004"/>
    </row>
    <row r="85" spans="1:198" s="1419" customFormat="1" ht="18.75" hidden="1" x14ac:dyDescent="0.25">
      <c r="A85" s="1463" t="s">
        <v>277</v>
      </c>
      <c r="B85" s="1445">
        <v>44763</v>
      </c>
      <c r="C85" s="1445">
        <v>45870</v>
      </c>
      <c r="D85" s="1446"/>
      <c r="E85" s="1446" t="s">
        <v>1368</v>
      </c>
      <c r="F85" s="1446" t="s">
        <v>1368</v>
      </c>
      <c r="G85" s="1446" t="s">
        <v>1368</v>
      </c>
      <c r="H85" s="1446" t="s">
        <v>1368</v>
      </c>
      <c r="I85" s="1446" t="s">
        <v>1368</v>
      </c>
      <c r="J85" s="1446" t="s">
        <v>1368</v>
      </c>
      <c r="K85" s="1446" t="s">
        <v>1368</v>
      </c>
      <c r="L85" s="1446" t="s">
        <v>1368</v>
      </c>
      <c r="M85" s="1446" t="s">
        <v>1368</v>
      </c>
      <c r="N85" s="1446" t="s">
        <v>1368</v>
      </c>
      <c r="O85" s="1446"/>
      <c r="P85" s="1446" t="s">
        <v>1368</v>
      </c>
      <c r="Q85" s="1446" t="s">
        <v>1368</v>
      </c>
      <c r="R85" s="1446"/>
      <c r="S85" s="1446" t="s">
        <v>1368</v>
      </c>
      <c r="T85" s="1464" t="s">
        <v>1385</v>
      </c>
      <c r="U85" s="1446" t="s">
        <v>1368</v>
      </c>
      <c r="V85" s="1464" t="s">
        <v>1385</v>
      </c>
      <c r="W85" s="1438"/>
      <c r="X85" s="1438"/>
      <c r="Y85" s="1438"/>
      <c r="Z85" s="1438"/>
      <c r="AA85" s="1438"/>
      <c r="AB85" s="1438"/>
      <c r="AC85" s="1438"/>
      <c r="AD85" s="1438"/>
      <c r="AE85" s="1438"/>
      <c r="AF85" s="1438"/>
      <c r="AG85" s="1438"/>
      <c r="AH85" s="1683"/>
      <c r="AI85" s="1437"/>
      <c r="AJ85" s="1437"/>
      <c r="AK85" s="1437"/>
      <c r="AL85" s="1437"/>
      <c r="AM85" s="1437"/>
      <c r="AN85" s="1437"/>
      <c r="AO85" s="1437"/>
      <c r="AP85" s="2004"/>
      <c r="AQ85" s="2004"/>
      <c r="AR85" s="2004"/>
      <c r="AS85" s="2004"/>
      <c r="AT85" s="2004"/>
      <c r="AU85" s="2004"/>
      <c r="AV85" s="2004"/>
      <c r="AW85" s="2004"/>
      <c r="AX85" s="2004"/>
      <c r="AY85" s="2004"/>
      <c r="AZ85" s="2004"/>
      <c r="BA85" s="2004"/>
      <c r="BB85" s="2004"/>
      <c r="BC85" s="2004"/>
      <c r="BD85" s="2004"/>
      <c r="BE85" s="2004"/>
      <c r="BF85" s="2004"/>
      <c r="BG85" s="2004"/>
      <c r="BH85" s="2004"/>
      <c r="BI85" s="2004"/>
      <c r="BJ85" s="2004"/>
      <c r="BK85" s="2004"/>
      <c r="BL85" s="2004"/>
      <c r="BM85" s="2004"/>
      <c r="BN85" s="2004"/>
      <c r="BO85" s="2004"/>
      <c r="BP85" s="2004"/>
      <c r="BQ85" s="2004"/>
      <c r="BR85" s="2004"/>
      <c r="BS85" s="2004"/>
      <c r="BT85" s="2004"/>
      <c r="BU85" s="2004"/>
      <c r="BV85" s="2004"/>
      <c r="BW85" s="2004"/>
      <c r="BX85" s="2004"/>
      <c r="BY85" s="2004"/>
      <c r="BZ85" s="2004"/>
      <c r="CA85" s="2004"/>
      <c r="CB85" s="2004"/>
      <c r="CC85" s="2004"/>
      <c r="CD85" s="2004"/>
      <c r="CE85" s="2004"/>
      <c r="CF85" s="2004"/>
      <c r="CG85" s="2004"/>
      <c r="CH85" s="2004"/>
      <c r="CI85" s="2004"/>
      <c r="CJ85" s="2004"/>
      <c r="CK85" s="2004"/>
      <c r="CL85" s="2004"/>
      <c r="CM85" s="2004"/>
      <c r="CN85" s="2004"/>
      <c r="CO85" s="2004"/>
      <c r="CP85" s="2004"/>
      <c r="CQ85" s="2004"/>
      <c r="CR85" s="2004"/>
      <c r="CS85" s="2004"/>
      <c r="CT85" s="2004"/>
      <c r="CU85" s="2004"/>
      <c r="CV85" s="2004"/>
      <c r="CW85" s="2004"/>
      <c r="CX85" s="2004"/>
      <c r="CY85" s="2004"/>
      <c r="CZ85" s="2004"/>
      <c r="DA85" s="2004"/>
      <c r="DB85" s="2004"/>
      <c r="DC85" s="2004"/>
      <c r="DD85" s="2004"/>
      <c r="DE85" s="2004"/>
      <c r="DF85" s="2004"/>
      <c r="DG85" s="2004"/>
      <c r="DH85" s="2004"/>
      <c r="DI85" s="2004"/>
      <c r="DJ85" s="2004"/>
      <c r="DK85" s="2004"/>
      <c r="DL85" s="2004"/>
      <c r="DM85" s="2004"/>
      <c r="DN85" s="2004"/>
      <c r="DO85" s="2004"/>
      <c r="DP85" s="2004"/>
      <c r="DQ85" s="2004"/>
      <c r="DR85" s="2004"/>
      <c r="DS85" s="2004"/>
      <c r="DT85" s="2004"/>
      <c r="DU85" s="2004"/>
      <c r="DV85" s="2004"/>
      <c r="DW85" s="2004"/>
      <c r="DX85" s="2004"/>
      <c r="DY85" s="2004"/>
      <c r="DZ85" s="2004"/>
      <c r="EA85" s="2004"/>
      <c r="EB85" s="2004"/>
      <c r="EC85" s="2004"/>
      <c r="ED85" s="2004"/>
      <c r="EE85" s="2004"/>
      <c r="EF85" s="2004"/>
      <c r="EG85" s="2004"/>
      <c r="EH85" s="2004"/>
      <c r="EI85" s="2004"/>
      <c r="EJ85" s="2004"/>
      <c r="EK85" s="2004"/>
      <c r="EL85" s="2004"/>
      <c r="EM85" s="2004"/>
      <c r="EN85" s="2004"/>
      <c r="EO85" s="2004"/>
      <c r="EP85" s="2004"/>
      <c r="EQ85" s="2004"/>
      <c r="ER85" s="2004"/>
      <c r="ES85" s="2004"/>
      <c r="ET85" s="2004"/>
      <c r="EU85" s="2004"/>
      <c r="EV85" s="2004"/>
      <c r="EW85" s="2004"/>
      <c r="EX85" s="2004"/>
      <c r="EY85" s="2004"/>
      <c r="EZ85" s="2004"/>
      <c r="FA85" s="2004"/>
      <c r="FB85" s="2004"/>
      <c r="FC85" s="2004"/>
      <c r="FD85" s="2004"/>
      <c r="FE85" s="2004"/>
      <c r="FF85" s="2004"/>
      <c r="FG85" s="2004"/>
      <c r="FH85" s="2004"/>
      <c r="FI85" s="2004"/>
      <c r="FJ85" s="2004"/>
      <c r="FK85" s="2004"/>
      <c r="FL85" s="2004"/>
      <c r="FM85" s="2004"/>
      <c r="FN85" s="2004"/>
      <c r="FO85" s="2004"/>
      <c r="FP85" s="2004"/>
      <c r="FQ85" s="2004"/>
      <c r="FR85" s="2004"/>
      <c r="FS85" s="2004"/>
      <c r="FT85" s="2004"/>
      <c r="FU85" s="2004"/>
      <c r="FV85" s="2004"/>
      <c r="FW85" s="2004"/>
      <c r="FX85" s="2004"/>
      <c r="FY85" s="2004"/>
      <c r="FZ85" s="2004"/>
      <c r="GA85" s="2004"/>
      <c r="GB85" s="2004"/>
      <c r="GC85" s="2004"/>
      <c r="GD85" s="2004"/>
      <c r="GE85" s="2004"/>
      <c r="GF85" s="2004"/>
      <c r="GG85" s="2004"/>
      <c r="GH85" s="2004"/>
      <c r="GI85" s="2004"/>
      <c r="GJ85" s="2004"/>
      <c r="GK85" s="2004"/>
      <c r="GL85" s="2004"/>
      <c r="GM85" s="2004"/>
      <c r="GN85" s="2004"/>
      <c r="GO85" s="2004"/>
      <c r="GP85" s="2004"/>
    </row>
    <row r="86" spans="1:198" s="1663" customFormat="1" ht="18.75" hidden="1" x14ac:dyDescent="0.25">
      <c r="A86" s="1661" t="s">
        <v>279</v>
      </c>
      <c r="B86" s="1662">
        <v>45352</v>
      </c>
      <c r="C86" s="1662">
        <v>45916</v>
      </c>
      <c r="D86" s="1443"/>
      <c r="E86" s="1443" t="s">
        <v>1368</v>
      </c>
      <c r="F86" s="1443" t="s">
        <v>1368</v>
      </c>
      <c r="G86" s="1443" t="s">
        <v>1368</v>
      </c>
      <c r="H86" s="1443" t="s">
        <v>1368</v>
      </c>
      <c r="I86" s="1443" t="s">
        <v>1368</v>
      </c>
      <c r="J86" s="1443" t="s">
        <v>1368</v>
      </c>
      <c r="K86" s="1443" t="s">
        <v>1368</v>
      </c>
      <c r="L86" s="1443" t="s">
        <v>1368</v>
      </c>
      <c r="M86" s="1443" t="s">
        <v>1368</v>
      </c>
      <c r="N86" s="1443" t="s">
        <v>1368</v>
      </c>
      <c r="O86" s="1443"/>
      <c r="P86" s="1443" t="s">
        <v>1368</v>
      </c>
      <c r="Q86" s="1443" t="s">
        <v>1368</v>
      </c>
      <c r="R86" s="1443"/>
      <c r="S86" s="1443" t="s">
        <v>1368</v>
      </c>
      <c r="T86" s="1443" t="s">
        <v>1368</v>
      </c>
      <c r="U86" s="1443" t="s">
        <v>1368</v>
      </c>
      <c r="V86" s="1443" t="s">
        <v>1368</v>
      </c>
      <c r="W86" s="1443" t="s">
        <v>1368</v>
      </c>
      <c r="X86" s="1443"/>
      <c r="Y86" s="1443"/>
      <c r="Z86" s="1443"/>
      <c r="AA86" s="1443"/>
      <c r="AB86" s="1443"/>
      <c r="AC86" s="1443"/>
      <c r="AD86" s="1443"/>
      <c r="AE86" s="1443"/>
      <c r="AF86" s="1443"/>
      <c r="AG86" s="1443"/>
      <c r="AH86" s="2388"/>
      <c r="AI86" s="1452"/>
      <c r="AJ86" s="1452"/>
      <c r="AK86" s="1452"/>
      <c r="AL86" s="1452"/>
      <c r="AM86" s="1452"/>
      <c r="AN86" s="1452"/>
      <c r="AO86" s="1452"/>
      <c r="AP86" s="2393"/>
      <c r="AQ86" s="2393"/>
      <c r="AR86" s="2393"/>
      <c r="AS86" s="2393"/>
      <c r="AT86" s="2393"/>
      <c r="AU86" s="2393"/>
      <c r="AV86" s="2393"/>
      <c r="AW86" s="2393"/>
      <c r="AX86" s="2393"/>
      <c r="AY86" s="2393"/>
      <c r="AZ86" s="2393"/>
      <c r="BA86" s="2393"/>
      <c r="BB86" s="2393"/>
      <c r="BC86" s="2393"/>
      <c r="BD86" s="2393"/>
      <c r="BE86" s="2393"/>
      <c r="BF86" s="2393"/>
      <c r="BG86" s="2393"/>
      <c r="BH86" s="2393"/>
      <c r="BI86" s="2393"/>
      <c r="BJ86" s="2393"/>
      <c r="BK86" s="2393"/>
      <c r="BL86" s="2393"/>
      <c r="BM86" s="2393"/>
      <c r="BN86" s="2393"/>
      <c r="BO86" s="2393"/>
      <c r="BP86" s="2393"/>
      <c r="BQ86" s="2393"/>
      <c r="BR86" s="2393"/>
      <c r="BS86" s="2393"/>
      <c r="BT86" s="2393"/>
      <c r="BU86" s="2393"/>
      <c r="BV86" s="2393"/>
      <c r="BW86" s="2393"/>
      <c r="BX86" s="2393"/>
      <c r="BY86" s="2393"/>
      <c r="BZ86" s="2393"/>
      <c r="CA86" s="2393"/>
      <c r="CB86" s="2393"/>
      <c r="CC86" s="2393"/>
      <c r="CD86" s="2393"/>
      <c r="CE86" s="2393"/>
      <c r="CF86" s="2393"/>
      <c r="CG86" s="2393"/>
      <c r="CH86" s="2393"/>
      <c r="CI86" s="2393"/>
      <c r="CJ86" s="2393"/>
      <c r="CK86" s="2393"/>
      <c r="CL86" s="2393"/>
      <c r="CM86" s="2393"/>
      <c r="CN86" s="2393"/>
      <c r="CO86" s="2393"/>
      <c r="CP86" s="2393"/>
      <c r="CQ86" s="2393"/>
      <c r="CR86" s="2393"/>
      <c r="CS86" s="2393"/>
      <c r="CT86" s="2393"/>
      <c r="CU86" s="2393"/>
      <c r="CV86" s="2393"/>
      <c r="CW86" s="2393"/>
      <c r="CX86" s="2393"/>
      <c r="CY86" s="2393"/>
      <c r="CZ86" s="2393"/>
      <c r="DA86" s="2393"/>
      <c r="DB86" s="2393"/>
      <c r="DC86" s="2393"/>
      <c r="DD86" s="2393"/>
      <c r="DE86" s="2393"/>
      <c r="DF86" s="2393"/>
      <c r="DG86" s="2393"/>
      <c r="DH86" s="2393"/>
      <c r="DI86" s="2393"/>
      <c r="DJ86" s="2393"/>
      <c r="DK86" s="2393"/>
      <c r="DL86" s="2393"/>
      <c r="DM86" s="2393"/>
      <c r="DN86" s="2393"/>
      <c r="DO86" s="2393"/>
      <c r="DP86" s="2393"/>
      <c r="DQ86" s="2393"/>
      <c r="DR86" s="2393"/>
      <c r="DS86" s="2393"/>
      <c r="DT86" s="2393"/>
      <c r="DU86" s="2393"/>
      <c r="DV86" s="2393"/>
      <c r="DW86" s="2393"/>
      <c r="DX86" s="2393"/>
      <c r="DY86" s="2393"/>
      <c r="DZ86" s="2393"/>
      <c r="EA86" s="2393"/>
      <c r="EB86" s="2393"/>
      <c r="EC86" s="2393"/>
      <c r="ED86" s="2393"/>
      <c r="EE86" s="2393"/>
      <c r="EF86" s="2393"/>
      <c r="EG86" s="2393"/>
      <c r="EH86" s="2393"/>
      <c r="EI86" s="2393"/>
      <c r="EJ86" s="2393"/>
      <c r="EK86" s="2393"/>
      <c r="EL86" s="2393"/>
      <c r="EM86" s="2393"/>
      <c r="EN86" s="2393"/>
      <c r="EO86" s="2393"/>
      <c r="EP86" s="2393"/>
      <c r="EQ86" s="2393"/>
      <c r="ER86" s="2393"/>
      <c r="ES86" s="2393"/>
      <c r="ET86" s="2393"/>
      <c r="EU86" s="2393"/>
      <c r="EV86" s="2393"/>
      <c r="EW86" s="2393"/>
      <c r="EX86" s="2393"/>
      <c r="EY86" s="2393"/>
      <c r="EZ86" s="2393"/>
      <c r="FA86" s="2393"/>
      <c r="FB86" s="2393"/>
      <c r="FC86" s="2393"/>
      <c r="FD86" s="2393"/>
      <c r="FE86" s="2393"/>
      <c r="FF86" s="2393"/>
      <c r="FG86" s="2393"/>
      <c r="FH86" s="2393"/>
      <c r="FI86" s="2393"/>
      <c r="FJ86" s="2393"/>
      <c r="FK86" s="2393"/>
      <c r="FL86" s="2393"/>
      <c r="FM86" s="2393"/>
      <c r="FN86" s="2393"/>
      <c r="FO86" s="2393"/>
      <c r="FP86" s="2393"/>
      <c r="FQ86" s="2393"/>
      <c r="FR86" s="2393"/>
      <c r="FS86" s="2393"/>
      <c r="FT86" s="2393"/>
      <c r="FU86" s="2393"/>
      <c r="FV86" s="2393"/>
      <c r="FW86" s="2393"/>
      <c r="FX86" s="2393"/>
      <c r="FY86" s="2393"/>
      <c r="FZ86" s="2393"/>
      <c r="GA86" s="2393"/>
      <c r="GB86" s="2393"/>
      <c r="GC86" s="2393"/>
      <c r="GD86" s="2393"/>
      <c r="GE86" s="2393"/>
      <c r="GF86" s="2393"/>
      <c r="GG86" s="2393"/>
      <c r="GH86" s="2393"/>
      <c r="GI86" s="2393"/>
      <c r="GJ86" s="2393"/>
      <c r="GK86" s="2393"/>
      <c r="GL86" s="2393"/>
      <c r="GM86" s="2393"/>
      <c r="GN86" s="2393"/>
      <c r="GO86" s="2393"/>
      <c r="GP86" s="2393"/>
    </row>
    <row r="87" spans="1:198" s="1419" customFormat="1" ht="18.75" x14ac:dyDescent="0.25">
      <c r="A87" s="1427" t="s">
        <v>281</v>
      </c>
      <c r="B87" s="1442">
        <v>45307</v>
      </c>
      <c r="C87" s="1438"/>
      <c r="D87" s="1438"/>
      <c r="E87" s="1438" t="s">
        <v>1368</v>
      </c>
      <c r="F87" s="1438" t="s">
        <v>1368</v>
      </c>
      <c r="G87" s="1438" t="s">
        <v>1368</v>
      </c>
      <c r="H87" s="1438" t="s">
        <v>1368</v>
      </c>
      <c r="I87" s="1438" t="s">
        <v>1368</v>
      </c>
      <c r="J87" s="1438" t="s">
        <v>1368</v>
      </c>
      <c r="K87" s="1438" t="s">
        <v>1368</v>
      </c>
      <c r="L87" s="1438" t="s">
        <v>1368</v>
      </c>
      <c r="M87" s="1438" t="s">
        <v>1368</v>
      </c>
      <c r="N87" s="1438" t="s">
        <v>1368</v>
      </c>
      <c r="O87" s="1438"/>
      <c r="P87" s="1438" t="s">
        <v>1368</v>
      </c>
      <c r="Q87" s="1438" t="s">
        <v>1368</v>
      </c>
      <c r="R87" s="1438"/>
      <c r="S87" s="1438" t="s">
        <v>1368</v>
      </c>
      <c r="T87" s="1438" t="s">
        <v>1368</v>
      </c>
      <c r="U87" s="1438" t="s">
        <v>1368</v>
      </c>
      <c r="V87" s="1438" t="s">
        <v>1368</v>
      </c>
      <c r="W87" s="1438" t="s">
        <v>1368</v>
      </c>
      <c r="X87" s="1438" t="s">
        <v>1368</v>
      </c>
      <c r="Y87" s="1438" t="s">
        <v>1368</v>
      </c>
      <c r="Z87" s="1438" t="s">
        <v>1703</v>
      </c>
      <c r="AA87" s="1438" t="s">
        <v>1703</v>
      </c>
      <c r="AB87" s="1438" t="s">
        <v>1703</v>
      </c>
      <c r="AC87" s="1438" t="s">
        <v>1703</v>
      </c>
      <c r="AD87" s="1438" t="s">
        <v>1703</v>
      </c>
      <c r="AE87" s="1438" t="s">
        <v>1703</v>
      </c>
      <c r="AF87" s="1438" t="s">
        <v>1703</v>
      </c>
      <c r="AG87" s="1438"/>
      <c r="AH87" s="1683"/>
      <c r="AI87" s="1437"/>
      <c r="AJ87" s="1437"/>
      <c r="AK87" s="1437"/>
      <c r="AL87" s="1437"/>
      <c r="AM87" s="1437"/>
      <c r="AN87" s="1437"/>
      <c r="AO87" s="1437"/>
      <c r="AP87" s="2004"/>
      <c r="AQ87" s="2004"/>
      <c r="AR87" s="2004"/>
      <c r="AS87" s="2004"/>
      <c r="AT87" s="2004"/>
      <c r="AU87" s="2004"/>
      <c r="AV87" s="2004"/>
      <c r="AW87" s="2004"/>
      <c r="AX87" s="2004"/>
      <c r="AY87" s="2004"/>
      <c r="AZ87" s="2004"/>
      <c r="BA87" s="2004"/>
      <c r="BB87" s="2004"/>
      <c r="BC87" s="2004"/>
      <c r="BD87" s="2004"/>
      <c r="BE87" s="2004"/>
      <c r="BF87" s="2004"/>
      <c r="BG87" s="2004"/>
      <c r="BH87" s="2004"/>
      <c r="BI87" s="2004"/>
      <c r="BJ87" s="2004"/>
      <c r="BK87" s="2004"/>
      <c r="BL87" s="2004"/>
      <c r="BM87" s="2004"/>
      <c r="BN87" s="2004"/>
      <c r="BO87" s="2004"/>
      <c r="BP87" s="2004"/>
      <c r="BQ87" s="2004"/>
      <c r="BR87" s="2004"/>
      <c r="BS87" s="2004"/>
      <c r="BT87" s="2004"/>
      <c r="BU87" s="2004"/>
      <c r="BV87" s="2004"/>
      <c r="BW87" s="2004"/>
      <c r="BX87" s="2004"/>
      <c r="BY87" s="2004"/>
      <c r="BZ87" s="2004"/>
      <c r="CA87" s="2004"/>
      <c r="CB87" s="2004"/>
      <c r="CC87" s="2004"/>
      <c r="CD87" s="2004"/>
      <c r="CE87" s="2004"/>
      <c r="CF87" s="2004"/>
      <c r="CG87" s="2004"/>
      <c r="CH87" s="2004"/>
      <c r="CI87" s="2004"/>
      <c r="CJ87" s="2004"/>
      <c r="CK87" s="2004"/>
      <c r="CL87" s="2004"/>
      <c r="CM87" s="2004"/>
      <c r="CN87" s="2004"/>
      <c r="CO87" s="2004"/>
      <c r="CP87" s="2004"/>
      <c r="CQ87" s="2004"/>
      <c r="CR87" s="2004"/>
      <c r="CS87" s="2004"/>
      <c r="CT87" s="2004"/>
      <c r="CU87" s="2004"/>
      <c r="CV87" s="2004"/>
      <c r="CW87" s="2004"/>
      <c r="CX87" s="2004"/>
      <c r="CY87" s="2004"/>
      <c r="CZ87" s="2004"/>
      <c r="DA87" s="2004"/>
      <c r="DB87" s="2004"/>
      <c r="DC87" s="2004"/>
      <c r="DD87" s="2004"/>
      <c r="DE87" s="2004"/>
      <c r="DF87" s="2004"/>
      <c r="DG87" s="2004"/>
      <c r="DH87" s="2004"/>
      <c r="DI87" s="2004"/>
      <c r="DJ87" s="2004"/>
      <c r="DK87" s="2004"/>
      <c r="DL87" s="2004"/>
      <c r="DM87" s="2004"/>
      <c r="DN87" s="2004"/>
      <c r="DO87" s="2004"/>
      <c r="DP87" s="2004"/>
      <c r="DQ87" s="2004"/>
      <c r="DR87" s="2004"/>
      <c r="DS87" s="2004"/>
      <c r="DT87" s="2004"/>
      <c r="DU87" s="2004"/>
      <c r="DV87" s="2004"/>
      <c r="DW87" s="2004"/>
      <c r="DX87" s="2004"/>
      <c r="DY87" s="2004"/>
      <c r="DZ87" s="2004"/>
      <c r="EA87" s="2004"/>
      <c r="EB87" s="2004"/>
      <c r="EC87" s="2004"/>
      <c r="ED87" s="2004"/>
      <c r="EE87" s="2004"/>
      <c r="EF87" s="2004"/>
      <c r="EG87" s="2004"/>
      <c r="EH87" s="2004"/>
      <c r="EI87" s="2004"/>
      <c r="EJ87" s="2004"/>
      <c r="EK87" s="2004"/>
      <c r="EL87" s="2004"/>
      <c r="EM87" s="2004"/>
      <c r="EN87" s="2004"/>
      <c r="EO87" s="2004"/>
      <c r="EP87" s="2004"/>
      <c r="EQ87" s="2004"/>
      <c r="ER87" s="2004"/>
      <c r="ES87" s="2004"/>
      <c r="ET87" s="2004"/>
      <c r="EU87" s="2004"/>
      <c r="EV87" s="2004"/>
      <c r="EW87" s="2004"/>
      <c r="EX87" s="2004"/>
      <c r="EY87" s="2004"/>
      <c r="EZ87" s="2004"/>
      <c r="FA87" s="2004"/>
      <c r="FB87" s="2004"/>
      <c r="FC87" s="2004"/>
      <c r="FD87" s="2004"/>
      <c r="FE87" s="2004"/>
      <c r="FF87" s="2004"/>
      <c r="FG87" s="2004"/>
      <c r="FH87" s="2004"/>
      <c r="FI87" s="2004"/>
      <c r="FJ87" s="2004"/>
      <c r="FK87" s="2004"/>
      <c r="FL87" s="2004"/>
      <c r="FM87" s="2004"/>
      <c r="FN87" s="2004"/>
      <c r="FO87" s="2004"/>
      <c r="FP87" s="2004"/>
      <c r="FQ87" s="2004"/>
      <c r="FR87" s="2004"/>
      <c r="FS87" s="2004"/>
      <c r="FT87" s="2004"/>
      <c r="FU87" s="2004"/>
      <c r="FV87" s="2004"/>
      <c r="FW87" s="2004"/>
      <c r="FX87" s="2004"/>
      <c r="FY87" s="2004"/>
      <c r="FZ87" s="2004"/>
      <c r="GA87" s="2004"/>
      <c r="GB87" s="2004"/>
      <c r="GC87" s="2004"/>
      <c r="GD87" s="2004"/>
      <c r="GE87" s="2004"/>
      <c r="GF87" s="2004"/>
      <c r="GG87" s="2004"/>
      <c r="GH87" s="2004"/>
      <c r="GI87" s="2004"/>
      <c r="GJ87" s="2004"/>
      <c r="GK87" s="2004"/>
      <c r="GL87" s="2004"/>
      <c r="GM87" s="2004"/>
      <c r="GN87" s="2004"/>
      <c r="GO87" s="2004"/>
      <c r="GP87" s="2004"/>
    </row>
    <row r="88" spans="1:198" s="1419" customFormat="1" ht="18.75" x14ac:dyDescent="0.25">
      <c r="A88" s="1427" t="s">
        <v>463</v>
      </c>
      <c r="B88" s="1442">
        <v>45691</v>
      </c>
      <c r="C88" s="1438"/>
      <c r="D88" s="1438"/>
      <c r="E88" s="1438" t="s">
        <v>181</v>
      </c>
      <c r="F88" s="1438" t="s">
        <v>181</v>
      </c>
      <c r="G88" s="1443" t="s">
        <v>1385</v>
      </c>
      <c r="H88" s="1438" t="s">
        <v>1368</v>
      </c>
      <c r="I88" s="1438" t="s">
        <v>1368</v>
      </c>
      <c r="J88" s="1438" t="s">
        <v>1368</v>
      </c>
      <c r="K88" s="1438" t="s">
        <v>1368</v>
      </c>
      <c r="L88" s="1438" t="s">
        <v>1368</v>
      </c>
      <c r="M88" s="1438" t="s">
        <v>1368</v>
      </c>
      <c r="N88" s="1438" t="s">
        <v>1368</v>
      </c>
      <c r="O88" s="1438"/>
      <c r="P88" s="1438" t="s">
        <v>1368</v>
      </c>
      <c r="Q88" s="1438" t="s">
        <v>1368</v>
      </c>
      <c r="R88" s="1438"/>
      <c r="S88" s="1438" t="s">
        <v>1368</v>
      </c>
      <c r="T88" s="1438" t="s">
        <v>1368</v>
      </c>
      <c r="U88" s="1438" t="s">
        <v>1368</v>
      </c>
      <c r="V88" s="1438" t="s">
        <v>1368</v>
      </c>
      <c r="W88" s="1438" t="s">
        <v>1368</v>
      </c>
      <c r="X88" s="1438" t="s">
        <v>1368</v>
      </c>
      <c r="Y88" s="1438" t="s">
        <v>1368</v>
      </c>
      <c r="Z88" s="1438" t="s">
        <v>1703</v>
      </c>
      <c r="AA88" s="1438" t="s">
        <v>1703</v>
      </c>
      <c r="AB88" s="1438" t="s">
        <v>1703</v>
      </c>
      <c r="AC88" s="1438" t="s">
        <v>1703</v>
      </c>
      <c r="AD88" s="1438" t="s">
        <v>1703</v>
      </c>
      <c r="AE88" s="1438" t="s">
        <v>1703</v>
      </c>
      <c r="AF88" s="1438" t="s">
        <v>1703</v>
      </c>
      <c r="AG88" s="1438"/>
      <c r="AH88" s="1683"/>
      <c r="AI88" s="1437"/>
      <c r="AJ88" s="1437"/>
      <c r="AK88" s="1437"/>
      <c r="AL88" s="1437"/>
      <c r="AM88" s="1437"/>
      <c r="AN88" s="1437"/>
      <c r="AO88" s="1437"/>
      <c r="AP88" s="2004"/>
      <c r="AQ88" s="2004"/>
      <c r="AR88" s="2004"/>
      <c r="AS88" s="2004"/>
      <c r="AT88" s="2004"/>
      <c r="AU88" s="2004"/>
      <c r="AV88" s="2004"/>
      <c r="AW88" s="2004"/>
      <c r="AX88" s="2004"/>
      <c r="AY88" s="2004"/>
      <c r="AZ88" s="2004"/>
      <c r="BA88" s="2004"/>
      <c r="BB88" s="2004"/>
      <c r="BC88" s="2004"/>
      <c r="BD88" s="2004"/>
      <c r="BE88" s="2004"/>
      <c r="BF88" s="2004"/>
      <c r="BG88" s="2004"/>
      <c r="BH88" s="2004"/>
      <c r="BI88" s="2004"/>
      <c r="BJ88" s="2004"/>
      <c r="BK88" s="2004"/>
      <c r="BL88" s="2004"/>
      <c r="BM88" s="2004"/>
      <c r="BN88" s="2004"/>
      <c r="BO88" s="2004"/>
      <c r="BP88" s="2004"/>
      <c r="BQ88" s="2004"/>
      <c r="BR88" s="2004"/>
      <c r="BS88" s="2004"/>
      <c r="BT88" s="2004"/>
      <c r="BU88" s="2004"/>
      <c r="BV88" s="2004"/>
      <c r="BW88" s="2004"/>
      <c r="BX88" s="2004"/>
      <c r="BY88" s="2004"/>
      <c r="BZ88" s="2004"/>
      <c r="CA88" s="2004"/>
      <c r="CB88" s="2004"/>
      <c r="CC88" s="2004"/>
      <c r="CD88" s="2004"/>
      <c r="CE88" s="2004"/>
      <c r="CF88" s="2004"/>
      <c r="CG88" s="2004"/>
      <c r="CH88" s="2004"/>
      <c r="CI88" s="2004"/>
      <c r="CJ88" s="2004"/>
      <c r="CK88" s="2004"/>
      <c r="CL88" s="2004"/>
      <c r="CM88" s="2004"/>
      <c r="CN88" s="2004"/>
      <c r="CO88" s="2004"/>
      <c r="CP88" s="2004"/>
      <c r="CQ88" s="2004"/>
      <c r="CR88" s="2004"/>
      <c r="CS88" s="2004"/>
      <c r="CT88" s="2004"/>
      <c r="CU88" s="2004"/>
      <c r="CV88" s="2004"/>
      <c r="CW88" s="2004"/>
      <c r="CX88" s="2004"/>
      <c r="CY88" s="2004"/>
      <c r="CZ88" s="2004"/>
      <c r="DA88" s="2004"/>
      <c r="DB88" s="2004"/>
      <c r="DC88" s="2004"/>
      <c r="DD88" s="2004"/>
      <c r="DE88" s="2004"/>
      <c r="DF88" s="2004"/>
      <c r="DG88" s="2004"/>
      <c r="DH88" s="2004"/>
      <c r="DI88" s="2004"/>
      <c r="DJ88" s="2004"/>
      <c r="DK88" s="2004"/>
      <c r="DL88" s="2004"/>
      <c r="DM88" s="2004"/>
      <c r="DN88" s="2004"/>
      <c r="DO88" s="2004"/>
      <c r="DP88" s="2004"/>
      <c r="DQ88" s="2004"/>
      <c r="DR88" s="2004"/>
      <c r="DS88" s="2004"/>
      <c r="DT88" s="2004"/>
      <c r="DU88" s="2004"/>
      <c r="DV88" s="2004"/>
      <c r="DW88" s="2004"/>
      <c r="DX88" s="2004"/>
      <c r="DY88" s="2004"/>
      <c r="DZ88" s="2004"/>
      <c r="EA88" s="2004"/>
      <c r="EB88" s="2004"/>
      <c r="EC88" s="2004"/>
      <c r="ED88" s="2004"/>
      <c r="EE88" s="2004"/>
      <c r="EF88" s="2004"/>
      <c r="EG88" s="2004"/>
      <c r="EH88" s="2004"/>
      <c r="EI88" s="2004"/>
      <c r="EJ88" s="2004"/>
      <c r="EK88" s="2004"/>
      <c r="EL88" s="2004"/>
      <c r="EM88" s="2004"/>
      <c r="EN88" s="2004"/>
      <c r="EO88" s="2004"/>
      <c r="EP88" s="2004"/>
      <c r="EQ88" s="2004"/>
      <c r="ER88" s="2004"/>
      <c r="ES88" s="2004"/>
      <c r="ET88" s="2004"/>
      <c r="EU88" s="2004"/>
      <c r="EV88" s="2004"/>
      <c r="EW88" s="2004"/>
      <c r="EX88" s="2004"/>
      <c r="EY88" s="2004"/>
      <c r="EZ88" s="2004"/>
      <c r="FA88" s="2004"/>
      <c r="FB88" s="2004"/>
      <c r="FC88" s="2004"/>
      <c r="FD88" s="2004"/>
      <c r="FE88" s="2004"/>
      <c r="FF88" s="2004"/>
      <c r="FG88" s="2004"/>
      <c r="FH88" s="2004"/>
      <c r="FI88" s="2004"/>
      <c r="FJ88" s="2004"/>
      <c r="FK88" s="2004"/>
      <c r="FL88" s="2004"/>
      <c r="FM88" s="2004"/>
      <c r="FN88" s="2004"/>
      <c r="FO88" s="2004"/>
      <c r="FP88" s="2004"/>
      <c r="FQ88" s="2004"/>
      <c r="FR88" s="2004"/>
      <c r="FS88" s="2004"/>
      <c r="FT88" s="2004"/>
      <c r="FU88" s="2004"/>
      <c r="FV88" s="2004"/>
      <c r="FW88" s="2004"/>
      <c r="FX88" s="2004"/>
      <c r="FY88" s="2004"/>
      <c r="FZ88" s="2004"/>
      <c r="GA88" s="2004"/>
      <c r="GB88" s="2004"/>
      <c r="GC88" s="2004"/>
      <c r="GD88" s="2004"/>
      <c r="GE88" s="2004"/>
      <c r="GF88" s="2004"/>
      <c r="GG88" s="2004"/>
      <c r="GH88" s="2004"/>
      <c r="GI88" s="2004"/>
      <c r="GJ88" s="2004"/>
      <c r="GK88" s="2004"/>
      <c r="GL88" s="2004"/>
      <c r="GM88" s="2004"/>
      <c r="GN88" s="2004"/>
      <c r="GO88" s="2004"/>
      <c r="GP88" s="2004"/>
    </row>
    <row r="89" spans="1:198" s="1419" customFormat="1" ht="18.75" x14ac:dyDescent="0.25">
      <c r="A89" s="1427" t="s">
        <v>283</v>
      </c>
      <c r="B89" s="1442">
        <v>45404</v>
      </c>
      <c r="C89" s="1438"/>
      <c r="D89" s="1438"/>
      <c r="E89" s="1438" t="s">
        <v>1368</v>
      </c>
      <c r="F89" s="1438" t="s">
        <v>1368</v>
      </c>
      <c r="G89" s="1438" t="s">
        <v>1368</v>
      </c>
      <c r="H89" s="1438" t="s">
        <v>1368</v>
      </c>
      <c r="I89" s="1438" t="s">
        <v>1368</v>
      </c>
      <c r="J89" s="1438" t="s">
        <v>1368</v>
      </c>
      <c r="K89" s="1438" t="s">
        <v>1368</v>
      </c>
      <c r="L89" s="1438" t="s">
        <v>1368</v>
      </c>
      <c r="M89" s="1438" t="s">
        <v>1368</v>
      </c>
      <c r="N89" s="1438" t="s">
        <v>1368</v>
      </c>
      <c r="O89" s="1438"/>
      <c r="P89" s="1438" t="s">
        <v>1368</v>
      </c>
      <c r="Q89" s="1438" t="s">
        <v>1368</v>
      </c>
      <c r="R89" s="1438"/>
      <c r="S89" s="1438" t="s">
        <v>1368</v>
      </c>
      <c r="T89" s="1438" t="s">
        <v>1368</v>
      </c>
      <c r="U89" s="1438" t="s">
        <v>1368</v>
      </c>
      <c r="V89" s="1438" t="s">
        <v>1368</v>
      </c>
      <c r="W89" s="1438" t="s">
        <v>1368</v>
      </c>
      <c r="X89" s="1438" t="s">
        <v>1368</v>
      </c>
      <c r="Y89" s="1438" t="s">
        <v>1368</v>
      </c>
      <c r="Z89" s="1438" t="s">
        <v>1703</v>
      </c>
      <c r="AA89" s="1438" t="s">
        <v>1703</v>
      </c>
      <c r="AB89" s="1438" t="s">
        <v>1703</v>
      </c>
      <c r="AC89" s="1438" t="s">
        <v>1703</v>
      </c>
      <c r="AD89" s="1438" t="s">
        <v>1703</v>
      </c>
      <c r="AE89" s="1438" t="s">
        <v>1703</v>
      </c>
      <c r="AF89" s="1438" t="s">
        <v>1703</v>
      </c>
      <c r="AG89" s="1438"/>
      <c r="AH89" s="1683"/>
      <c r="AI89" s="1437"/>
      <c r="AJ89" s="1437"/>
      <c r="AK89" s="1437"/>
      <c r="AL89" s="1437"/>
      <c r="AM89" s="1437"/>
      <c r="AN89" s="1437"/>
      <c r="AO89" s="1437"/>
      <c r="AP89" s="2004"/>
      <c r="AQ89" s="2004"/>
      <c r="AR89" s="2004"/>
      <c r="AS89" s="2004"/>
      <c r="AT89" s="2004"/>
      <c r="AU89" s="2004"/>
      <c r="AV89" s="2004"/>
      <c r="AW89" s="2004"/>
      <c r="AX89" s="2004"/>
      <c r="AY89" s="2004"/>
      <c r="AZ89" s="2004"/>
      <c r="BA89" s="2004"/>
      <c r="BB89" s="2004"/>
      <c r="BC89" s="2004"/>
      <c r="BD89" s="2004"/>
      <c r="BE89" s="2004"/>
      <c r="BF89" s="2004"/>
      <c r="BG89" s="2004"/>
      <c r="BH89" s="2004"/>
      <c r="BI89" s="2004"/>
      <c r="BJ89" s="2004"/>
      <c r="BK89" s="2004"/>
      <c r="BL89" s="2004"/>
      <c r="BM89" s="2004"/>
      <c r="BN89" s="2004"/>
      <c r="BO89" s="2004"/>
      <c r="BP89" s="2004"/>
      <c r="BQ89" s="2004"/>
      <c r="BR89" s="2004"/>
      <c r="BS89" s="2004"/>
      <c r="BT89" s="2004"/>
      <c r="BU89" s="2004"/>
      <c r="BV89" s="2004"/>
      <c r="BW89" s="2004"/>
      <c r="BX89" s="2004"/>
      <c r="BY89" s="2004"/>
      <c r="BZ89" s="2004"/>
      <c r="CA89" s="2004"/>
      <c r="CB89" s="2004"/>
      <c r="CC89" s="2004"/>
      <c r="CD89" s="2004"/>
      <c r="CE89" s="2004"/>
      <c r="CF89" s="2004"/>
      <c r="CG89" s="2004"/>
      <c r="CH89" s="2004"/>
      <c r="CI89" s="2004"/>
      <c r="CJ89" s="2004"/>
      <c r="CK89" s="2004"/>
      <c r="CL89" s="2004"/>
      <c r="CM89" s="2004"/>
      <c r="CN89" s="2004"/>
      <c r="CO89" s="2004"/>
      <c r="CP89" s="2004"/>
      <c r="CQ89" s="2004"/>
      <c r="CR89" s="2004"/>
      <c r="CS89" s="2004"/>
      <c r="CT89" s="2004"/>
      <c r="CU89" s="2004"/>
      <c r="CV89" s="2004"/>
      <c r="CW89" s="2004"/>
      <c r="CX89" s="2004"/>
      <c r="CY89" s="2004"/>
      <c r="CZ89" s="2004"/>
      <c r="DA89" s="2004"/>
      <c r="DB89" s="2004"/>
      <c r="DC89" s="2004"/>
      <c r="DD89" s="2004"/>
      <c r="DE89" s="2004"/>
      <c r="DF89" s="2004"/>
      <c r="DG89" s="2004"/>
      <c r="DH89" s="2004"/>
      <c r="DI89" s="2004"/>
      <c r="DJ89" s="2004"/>
      <c r="DK89" s="2004"/>
      <c r="DL89" s="2004"/>
      <c r="DM89" s="2004"/>
      <c r="DN89" s="2004"/>
      <c r="DO89" s="2004"/>
      <c r="DP89" s="2004"/>
      <c r="DQ89" s="2004"/>
      <c r="DR89" s="2004"/>
      <c r="DS89" s="2004"/>
      <c r="DT89" s="2004"/>
      <c r="DU89" s="2004"/>
      <c r="DV89" s="2004"/>
      <c r="DW89" s="2004"/>
      <c r="DX89" s="2004"/>
      <c r="DY89" s="2004"/>
      <c r="DZ89" s="2004"/>
      <c r="EA89" s="2004"/>
      <c r="EB89" s="2004"/>
      <c r="EC89" s="2004"/>
      <c r="ED89" s="2004"/>
      <c r="EE89" s="2004"/>
      <c r="EF89" s="2004"/>
      <c r="EG89" s="2004"/>
      <c r="EH89" s="2004"/>
      <c r="EI89" s="2004"/>
      <c r="EJ89" s="2004"/>
      <c r="EK89" s="2004"/>
      <c r="EL89" s="2004"/>
      <c r="EM89" s="2004"/>
      <c r="EN89" s="2004"/>
      <c r="EO89" s="2004"/>
      <c r="EP89" s="2004"/>
      <c r="EQ89" s="2004"/>
      <c r="ER89" s="2004"/>
      <c r="ES89" s="2004"/>
      <c r="ET89" s="2004"/>
      <c r="EU89" s="2004"/>
      <c r="EV89" s="2004"/>
      <c r="EW89" s="2004"/>
      <c r="EX89" s="2004"/>
      <c r="EY89" s="2004"/>
      <c r="EZ89" s="2004"/>
      <c r="FA89" s="2004"/>
      <c r="FB89" s="2004"/>
      <c r="FC89" s="2004"/>
      <c r="FD89" s="2004"/>
      <c r="FE89" s="2004"/>
      <c r="FF89" s="2004"/>
      <c r="FG89" s="2004"/>
      <c r="FH89" s="2004"/>
      <c r="FI89" s="2004"/>
      <c r="FJ89" s="2004"/>
      <c r="FK89" s="2004"/>
      <c r="FL89" s="2004"/>
      <c r="FM89" s="2004"/>
      <c r="FN89" s="2004"/>
      <c r="FO89" s="2004"/>
      <c r="FP89" s="2004"/>
      <c r="FQ89" s="2004"/>
      <c r="FR89" s="2004"/>
      <c r="FS89" s="2004"/>
      <c r="FT89" s="2004"/>
      <c r="FU89" s="2004"/>
      <c r="FV89" s="2004"/>
      <c r="FW89" s="2004"/>
      <c r="FX89" s="2004"/>
      <c r="FY89" s="2004"/>
      <c r="FZ89" s="2004"/>
      <c r="GA89" s="2004"/>
      <c r="GB89" s="2004"/>
      <c r="GC89" s="2004"/>
      <c r="GD89" s="2004"/>
      <c r="GE89" s="2004"/>
      <c r="GF89" s="2004"/>
      <c r="GG89" s="2004"/>
      <c r="GH89" s="2004"/>
      <c r="GI89" s="2004"/>
      <c r="GJ89" s="2004"/>
      <c r="GK89" s="2004"/>
      <c r="GL89" s="2004"/>
      <c r="GM89" s="2004"/>
      <c r="GN89" s="2004"/>
      <c r="GO89" s="2004"/>
      <c r="GP89" s="2004"/>
    </row>
    <row r="90" spans="1:198" s="1419" customFormat="1" ht="18.75" hidden="1" x14ac:dyDescent="0.25">
      <c r="A90" s="1661" t="s">
        <v>468</v>
      </c>
      <c r="B90" s="1662">
        <v>45201</v>
      </c>
      <c r="C90" s="1662">
        <v>45916</v>
      </c>
      <c r="D90" s="1443"/>
      <c r="E90" s="1443" t="s">
        <v>1368</v>
      </c>
      <c r="F90" s="1443" t="s">
        <v>1368</v>
      </c>
      <c r="G90" s="1443" t="s">
        <v>1368</v>
      </c>
      <c r="H90" s="1443" t="s">
        <v>1368</v>
      </c>
      <c r="I90" s="1443" t="s">
        <v>1368</v>
      </c>
      <c r="J90" s="1443" t="s">
        <v>1368</v>
      </c>
      <c r="K90" s="1443" t="s">
        <v>1368</v>
      </c>
      <c r="L90" s="1443" t="s">
        <v>1368</v>
      </c>
      <c r="M90" s="1443" t="s">
        <v>1368</v>
      </c>
      <c r="N90" s="1443" t="s">
        <v>1368</v>
      </c>
      <c r="O90" s="1443"/>
      <c r="P90" s="1443" t="s">
        <v>1368</v>
      </c>
      <c r="Q90" s="1443" t="s">
        <v>1368</v>
      </c>
      <c r="R90" s="1443"/>
      <c r="S90" s="1443" t="s">
        <v>1368</v>
      </c>
      <c r="T90" s="1443" t="s">
        <v>1368</v>
      </c>
      <c r="U90" s="1443" t="s">
        <v>1368</v>
      </c>
      <c r="V90" s="1443" t="s">
        <v>1368</v>
      </c>
      <c r="W90" s="1443" t="s">
        <v>1368</v>
      </c>
      <c r="X90" s="1438"/>
      <c r="Y90" s="1438"/>
      <c r="Z90" s="1438"/>
      <c r="AA90" s="1438"/>
      <c r="AB90" s="1438"/>
      <c r="AC90" s="1438"/>
      <c r="AD90" s="1438"/>
      <c r="AE90" s="1438"/>
      <c r="AF90" s="1438"/>
      <c r="AG90" s="1438"/>
      <c r="AH90" s="1683"/>
      <c r="AI90" s="1437"/>
      <c r="AJ90" s="1437"/>
      <c r="AK90" s="1437"/>
      <c r="AL90" s="1437"/>
      <c r="AM90" s="1437"/>
      <c r="AN90" s="1437"/>
      <c r="AO90" s="1437"/>
      <c r="AP90" s="2004"/>
      <c r="AQ90" s="2004"/>
      <c r="AR90" s="2004"/>
      <c r="AS90" s="2004"/>
      <c r="AT90" s="2004"/>
      <c r="AU90" s="2004"/>
      <c r="AV90" s="2004"/>
      <c r="AW90" s="2004"/>
      <c r="AX90" s="2004"/>
      <c r="AY90" s="2004"/>
      <c r="AZ90" s="2004"/>
      <c r="BA90" s="2004"/>
      <c r="BB90" s="2004"/>
      <c r="BC90" s="2004"/>
      <c r="BD90" s="2004"/>
      <c r="BE90" s="2004"/>
      <c r="BF90" s="2004"/>
      <c r="BG90" s="2004"/>
      <c r="BH90" s="2004"/>
      <c r="BI90" s="2004"/>
      <c r="BJ90" s="2004"/>
      <c r="BK90" s="2004"/>
      <c r="BL90" s="2004"/>
      <c r="BM90" s="2004"/>
      <c r="BN90" s="2004"/>
      <c r="BO90" s="2004"/>
      <c r="BP90" s="2004"/>
      <c r="BQ90" s="2004"/>
      <c r="BR90" s="2004"/>
      <c r="BS90" s="2004"/>
      <c r="BT90" s="2004"/>
      <c r="BU90" s="2004"/>
      <c r="BV90" s="2004"/>
      <c r="BW90" s="2004"/>
      <c r="BX90" s="2004"/>
      <c r="BY90" s="2004"/>
      <c r="BZ90" s="2004"/>
      <c r="CA90" s="2004"/>
      <c r="CB90" s="2004"/>
      <c r="CC90" s="2004"/>
      <c r="CD90" s="2004"/>
      <c r="CE90" s="2004"/>
      <c r="CF90" s="2004"/>
      <c r="CG90" s="2004"/>
      <c r="CH90" s="2004"/>
      <c r="CI90" s="2004"/>
      <c r="CJ90" s="2004"/>
      <c r="CK90" s="2004"/>
      <c r="CL90" s="2004"/>
      <c r="CM90" s="2004"/>
      <c r="CN90" s="2004"/>
      <c r="CO90" s="2004"/>
      <c r="CP90" s="2004"/>
      <c r="CQ90" s="2004"/>
      <c r="CR90" s="2004"/>
      <c r="CS90" s="2004"/>
      <c r="CT90" s="2004"/>
      <c r="CU90" s="2004"/>
      <c r="CV90" s="2004"/>
      <c r="CW90" s="2004"/>
      <c r="CX90" s="2004"/>
      <c r="CY90" s="2004"/>
      <c r="CZ90" s="2004"/>
      <c r="DA90" s="2004"/>
      <c r="DB90" s="2004"/>
      <c r="DC90" s="2004"/>
      <c r="DD90" s="2004"/>
      <c r="DE90" s="2004"/>
      <c r="DF90" s="2004"/>
      <c r="DG90" s="2004"/>
      <c r="DH90" s="2004"/>
      <c r="DI90" s="2004"/>
      <c r="DJ90" s="2004"/>
      <c r="DK90" s="2004"/>
      <c r="DL90" s="2004"/>
      <c r="DM90" s="2004"/>
      <c r="DN90" s="2004"/>
      <c r="DO90" s="2004"/>
      <c r="DP90" s="2004"/>
      <c r="DQ90" s="2004"/>
      <c r="DR90" s="2004"/>
      <c r="DS90" s="2004"/>
      <c r="DT90" s="2004"/>
      <c r="DU90" s="2004"/>
      <c r="DV90" s="2004"/>
      <c r="DW90" s="2004"/>
      <c r="DX90" s="2004"/>
      <c r="DY90" s="2004"/>
      <c r="DZ90" s="2004"/>
      <c r="EA90" s="2004"/>
      <c r="EB90" s="2004"/>
      <c r="EC90" s="2004"/>
      <c r="ED90" s="2004"/>
      <c r="EE90" s="2004"/>
      <c r="EF90" s="2004"/>
      <c r="EG90" s="2004"/>
      <c r="EH90" s="2004"/>
      <c r="EI90" s="2004"/>
      <c r="EJ90" s="2004"/>
      <c r="EK90" s="2004"/>
      <c r="EL90" s="2004"/>
      <c r="EM90" s="2004"/>
      <c r="EN90" s="2004"/>
      <c r="EO90" s="2004"/>
      <c r="EP90" s="2004"/>
      <c r="EQ90" s="2004"/>
      <c r="ER90" s="2004"/>
      <c r="ES90" s="2004"/>
      <c r="ET90" s="2004"/>
      <c r="EU90" s="2004"/>
      <c r="EV90" s="2004"/>
      <c r="EW90" s="2004"/>
      <c r="EX90" s="2004"/>
      <c r="EY90" s="2004"/>
      <c r="EZ90" s="2004"/>
      <c r="FA90" s="2004"/>
      <c r="FB90" s="2004"/>
      <c r="FC90" s="2004"/>
      <c r="FD90" s="2004"/>
      <c r="FE90" s="2004"/>
      <c r="FF90" s="2004"/>
      <c r="FG90" s="2004"/>
      <c r="FH90" s="2004"/>
      <c r="FI90" s="2004"/>
      <c r="FJ90" s="2004"/>
      <c r="FK90" s="2004"/>
      <c r="FL90" s="2004"/>
      <c r="FM90" s="2004"/>
      <c r="FN90" s="2004"/>
      <c r="FO90" s="2004"/>
      <c r="FP90" s="2004"/>
      <c r="FQ90" s="2004"/>
      <c r="FR90" s="2004"/>
      <c r="FS90" s="2004"/>
      <c r="FT90" s="2004"/>
      <c r="FU90" s="2004"/>
      <c r="FV90" s="2004"/>
      <c r="FW90" s="2004"/>
      <c r="FX90" s="2004"/>
      <c r="FY90" s="2004"/>
      <c r="FZ90" s="2004"/>
      <c r="GA90" s="2004"/>
      <c r="GB90" s="2004"/>
      <c r="GC90" s="2004"/>
      <c r="GD90" s="2004"/>
      <c r="GE90" s="2004"/>
      <c r="GF90" s="2004"/>
      <c r="GG90" s="2004"/>
      <c r="GH90" s="2004"/>
      <c r="GI90" s="2004"/>
      <c r="GJ90" s="2004"/>
      <c r="GK90" s="2004"/>
      <c r="GL90" s="2004"/>
      <c r="GM90" s="2004"/>
      <c r="GN90" s="2004"/>
      <c r="GO90" s="2004"/>
      <c r="GP90" s="2004"/>
    </row>
    <row r="91" spans="1:198" s="1419" customFormat="1" ht="18.75" x14ac:dyDescent="0.25">
      <c r="A91" s="1427" t="s">
        <v>288</v>
      </c>
      <c r="B91" s="1442">
        <v>44714</v>
      </c>
      <c r="C91" s="1438"/>
      <c r="D91" s="1438"/>
      <c r="E91" s="1438" t="s">
        <v>1368</v>
      </c>
      <c r="F91" s="1438" t="s">
        <v>1368</v>
      </c>
      <c r="G91" s="1443" t="s">
        <v>1385</v>
      </c>
      <c r="H91" s="1438" t="s">
        <v>1368</v>
      </c>
      <c r="I91" s="1443" t="s">
        <v>1385</v>
      </c>
      <c r="J91" s="1438" t="s">
        <v>1368</v>
      </c>
      <c r="K91" s="1438" t="s">
        <v>1368</v>
      </c>
      <c r="L91" s="1438" t="s">
        <v>1368</v>
      </c>
      <c r="M91" s="1438" t="s">
        <v>1368</v>
      </c>
      <c r="N91" s="1438" t="s">
        <v>1368</v>
      </c>
      <c r="O91" s="1438"/>
      <c r="P91" s="1438" t="s">
        <v>1368</v>
      </c>
      <c r="Q91" s="1438" t="s">
        <v>1368</v>
      </c>
      <c r="R91" s="1438"/>
      <c r="S91" s="1438" t="s">
        <v>1368</v>
      </c>
      <c r="T91" s="1438" t="s">
        <v>1368</v>
      </c>
      <c r="U91" s="1438" t="s">
        <v>1368</v>
      </c>
      <c r="V91" s="1438" t="s">
        <v>1368</v>
      </c>
      <c r="W91" s="1438" t="s">
        <v>1385</v>
      </c>
      <c r="X91" s="1438" t="s">
        <v>1368</v>
      </c>
      <c r="Y91" s="1438" t="s">
        <v>1368</v>
      </c>
      <c r="Z91" s="1438" t="s">
        <v>1703</v>
      </c>
      <c r="AA91" s="1438"/>
      <c r="AB91" s="1438" t="s">
        <v>1703</v>
      </c>
      <c r="AC91" s="1438" t="s">
        <v>1703</v>
      </c>
      <c r="AD91" s="1438" t="s">
        <v>1703</v>
      </c>
      <c r="AE91" s="1438"/>
      <c r="AF91" s="1438"/>
      <c r="AG91" s="1438"/>
      <c r="AH91" s="1683"/>
      <c r="AI91" s="1437"/>
      <c r="AJ91" s="1437"/>
      <c r="AK91" s="1437"/>
      <c r="AL91" s="1437"/>
      <c r="AM91" s="1437"/>
      <c r="AN91" s="1437"/>
      <c r="AO91" s="1437"/>
      <c r="AP91" s="2004"/>
      <c r="AQ91" s="2004"/>
      <c r="AR91" s="2004"/>
      <c r="AS91" s="2004"/>
      <c r="AT91" s="2004"/>
      <c r="AU91" s="2004"/>
      <c r="AV91" s="2004"/>
      <c r="AW91" s="2004"/>
      <c r="AX91" s="2004"/>
      <c r="AY91" s="2004"/>
      <c r="AZ91" s="2004"/>
      <c r="BA91" s="2004"/>
      <c r="BB91" s="2004"/>
      <c r="BC91" s="2004"/>
      <c r="BD91" s="2004"/>
      <c r="BE91" s="2004"/>
      <c r="BF91" s="2004"/>
      <c r="BG91" s="2004"/>
      <c r="BH91" s="2004"/>
      <c r="BI91" s="2004"/>
      <c r="BJ91" s="2004"/>
      <c r="BK91" s="2004"/>
      <c r="BL91" s="2004"/>
      <c r="BM91" s="2004"/>
      <c r="BN91" s="2004"/>
      <c r="BO91" s="2004"/>
      <c r="BP91" s="2004"/>
      <c r="BQ91" s="2004"/>
      <c r="BR91" s="2004"/>
      <c r="BS91" s="2004"/>
      <c r="BT91" s="2004"/>
      <c r="BU91" s="2004"/>
      <c r="BV91" s="2004"/>
      <c r="BW91" s="2004"/>
      <c r="BX91" s="2004"/>
      <c r="BY91" s="2004"/>
      <c r="BZ91" s="2004"/>
      <c r="CA91" s="2004"/>
      <c r="CB91" s="2004"/>
      <c r="CC91" s="2004"/>
      <c r="CD91" s="2004"/>
      <c r="CE91" s="2004"/>
      <c r="CF91" s="2004"/>
      <c r="CG91" s="2004"/>
      <c r="CH91" s="2004"/>
      <c r="CI91" s="2004"/>
      <c r="CJ91" s="2004"/>
      <c r="CK91" s="2004"/>
      <c r="CL91" s="2004"/>
      <c r="CM91" s="2004"/>
      <c r="CN91" s="2004"/>
      <c r="CO91" s="2004"/>
      <c r="CP91" s="2004"/>
      <c r="CQ91" s="2004"/>
      <c r="CR91" s="2004"/>
      <c r="CS91" s="2004"/>
      <c r="CT91" s="2004"/>
      <c r="CU91" s="2004"/>
      <c r="CV91" s="2004"/>
      <c r="CW91" s="2004"/>
      <c r="CX91" s="2004"/>
      <c r="CY91" s="2004"/>
      <c r="CZ91" s="2004"/>
      <c r="DA91" s="2004"/>
      <c r="DB91" s="2004"/>
      <c r="DC91" s="2004"/>
      <c r="DD91" s="2004"/>
      <c r="DE91" s="2004"/>
      <c r="DF91" s="2004"/>
      <c r="DG91" s="2004"/>
      <c r="DH91" s="2004"/>
      <c r="DI91" s="2004"/>
      <c r="DJ91" s="2004"/>
      <c r="DK91" s="2004"/>
      <c r="DL91" s="2004"/>
      <c r="DM91" s="2004"/>
      <c r="DN91" s="2004"/>
      <c r="DO91" s="2004"/>
      <c r="DP91" s="2004"/>
      <c r="DQ91" s="2004"/>
      <c r="DR91" s="2004"/>
      <c r="DS91" s="2004"/>
      <c r="DT91" s="2004"/>
      <c r="DU91" s="2004"/>
      <c r="DV91" s="2004"/>
      <c r="DW91" s="2004"/>
      <c r="DX91" s="2004"/>
      <c r="DY91" s="2004"/>
      <c r="DZ91" s="2004"/>
      <c r="EA91" s="2004"/>
      <c r="EB91" s="2004"/>
      <c r="EC91" s="2004"/>
      <c r="ED91" s="2004"/>
      <c r="EE91" s="2004"/>
      <c r="EF91" s="2004"/>
      <c r="EG91" s="2004"/>
      <c r="EH91" s="2004"/>
      <c r="EI91" s="2004"/>
      <c r="EJ91" s="2004"/>
      <c r="EK91" s="2004"/>
      <c r="EL91" s="2004"/>
      <c r="EM91" s="2004"/>
      <c r="EN91" s="2004"/>
      <c r="EO91" s="2004"/>
      <c r="EP91" s="2004"/>
      <c r="EQ91" s="2004"/>
      <c r="ER91" s="2004"/>
      <c r="ES91" s="2004"/>
      <c r="ET91" s="2004"/>
      <c r="EU91" s="2004"/>
      <c r="EV91" s="2004"/>
      <c r="EW91" s="2004"/>
      <c r="EX91" s="2004"/>
      <c r="EY91" s="2004"/>
      <c r="EZ91" s="2004"/>
      <c r="FA91" s="2004"/>
      <c r="FB91" s="2004"/>
      <c r="FC91" s="2004"/>
      <c r="FD91" s="2004"/>
      <c r="FE91" s="2004"/>
      <c r="FF91" s="2004"/>
      <c r="FG91" s="2004"/>
      <c r="FH91" s="2004"/>
      <c r="FI91" s="2004"/>
      <c r="FJ91" s="2004"/>
      <c r="FK91" s="2004"/>
      <c r="FL91" s="2004"/>
      <c r="FM91" s="2004"/>
      <c r="FN91" s="2004"/>
      <c r="FO91" s="2004"/>
      <c r="FP91" s="2004"/>
      <c r="FQ91" s="2004"/>
      <c r="FR91" s="2004"/>
      <c r="FS91" s="2004"/>
      <c r="FT91" s="2004"/>
      <c r="FU91" s="2004"/>
      <c r="FV91" s="2004"/>
      <c r="FW91" s="2004"/>
      <c r="FX91" s="2004"/>
      <c r="FY91" s="2004"/>
      <c r="FZ91" s="2004"/>
      <c r="GA91" s="2004"/>
      <c r="GB91" s="2004"/>
      <c r="GC91" s="2004"/>
      <c r="GD91" s="2004"/>
      <c r="GE91" s="2004"/>
      <c r="GF91" s="2004"/>
      <c r="GG91" s="2004"/>
      <c r="GH91" s="2004"/>
      <c r="GI91" s="2004"/>
      <c r="GJ91" s="2004"/>
      <c r="GK91" s="2004"/>
      <c r="GL91" s="2004"/>
      <c r="GM91" s="2004"/>
      <c r="GN91" s="2004"/>
      <c r="GO91" s="2004"/>
      <c r="GP91" s="2004"/>
    </row>
    <row r="92" spans="1:198" s="1632" customFormat="1" ht="18.75" x14ac:dyDescent="0.25">
      <c r="A92" s="1638" t="s">
        <v>1489</v>
      </c>
      <c r="B92" s="1630">
        <v>45887</v>
      </c>
      <c r="C92" s="1631"/>
      <c r="D92" s="1631"/>
      <c r="E92" s="1631"/>
      <c r="F92" s="1631"/>
      <c r="G92" s="1639"/>
      <c r="H92" s="1631"/>
      <c r="I92" s="1639"/>
      <c r="J92" s="1631"/>
      <c r="K92" s="1631"/>
      <c r="L92" s="1631"/>
      <c r="M92" s="1631"/>
      <c r="N92" s="1631"/>
      <c r="O92" s="1631"/>
      <c r="P92" s="1631"/>
      <c r="Q92" s="1631"/>
      <c r="R92" s="1631"/>
      <c r="S92" s="1631"/>
      <c r="T92" s="1631"/>
      <c r="U92" s="1631"/>
      <c r="V92" s="1631"/>
      <c r="W92" s="1631" t="s">
        <v>1368</v>
      </c>
      <c r="X92" s="1631" t="s">
        <v>1368</v>
      </c>
      <c r="Y92" s="1631"/>
      <c r="Z92" s="1631" t="s">
        <v>1703</v>
      </c>
      <c r="AA92" s="1631" t="s">
        <v>1703</v>
      </c>
      <c r="AB92" s="1631" t="s">
        <v>1703</v>
      </c>
      <c r="AC92" s="1631" t="s">
        <v>1703</v>
      </c>
      <c r="AD92" s="1631" t="s">
        <v>1703</v>
      </c>
      <c r="AE92" s="1631" t="s">
        <v>1703</v>
      </c>
      <c r="AF92" s="1631" t="s">
        <v>1703</v>
      </c>
      <c r="AG92" s="1631"/>
      <c r="AH92" s="2389"/>
      <c r="AI92" s="1437"/>
      <c r="AJ92" s="1437"/>
      <c r="AK92" s="1437"/>
      <c r="AL92" s="1437"/>
      <c r="AM92" s="1437"/>
      <c r="AN92" s="1437"/>
      <c r="AO92" s="1437"/>
      <c r="AP92" s="2004"/>
      <c r="AQ92" s="2004"/>
      <c r="AR92" s="2004"/>
      <c r="AS92" s="2004"/>
      <c r="AT92" s="2004"/>
      <c r="AU92" s="2004"/>
      <c r="AV92" s="2004"/>
      <c r="AW92" s="2004"/>
      <c r="AX92" s="2004"/>
      <c r="AY92" s="2004"/>
      <c r="AZ92" s="2004"/>
      <c r="BA92" s="2004"/>
      <c r="BB92" s="2004"/>
      <c r="BC92" s="2004"/>
      <c r="BD92" s="2004"/>
      <c r="BE92" s="2004"/>
      <c r="BF92" s="2004"/>
      <c r="BG92" s="2004"/>
      <c r="BH92" s="2004"/>
      <c r="BI92" s="2004"/>
      <c r="BJ92" s="2004"/>
      <c r="BK92" s="2004"/>
      <c r="BL92" s="2004"/>
      <c r="BM92" s="2004"/>
      <c r="BN92" s="2004"/>
      <c r="BO92" s="2004"/>
      <c r="BP92" s="2004"/>
      <c r="BQ92" s="2004"/>
      <c r="BR92" s="2004"/>
      <c r="BS92" s="2004"/>
      <c r="BT92" s="2004"/>
      <c r="BU92" s="2004"/>
      <c r="BV92" s="2004"/>
      <c r="BW92" s="2004"/>
      <c r="BX92" s="2004"/>
      <c r="BY92" s="2004"/>
      <c r="BZ92" s="2004"/>
      <c r="CA92" s="2004"/>
      <c r="CB92" s="2004"/>
      <c r="CC92" s="2004"/>
      <c r="CD92" s="2004"/>
      <c r="CE92" s="2004"/>
      <c r="CF92" s="2004"/>
      <c r="CG92" s="2004"/>
      <c r="CH92" s="2004"/>
      <c r="CI92" s="2004"/>
      <c r="CJ92" s="2004"/>
      <c r="CK92" s="2004"/>
      <c r="CL92" s="2004"/>
      <c r="CM92" s="2004"/>
      <c r="CN92" s="2004"/>
      <c r="CO92" s="2004"/>
      <c r="CP92" s="2004"/>
      <c r="CQ92" s="2004"/>
      <c r="CR92" s="2004"/>
      <c r="CS92" s="2004"/>
      <c r="CT92" s="2004"/>
      <c r="CU92" s="2004"/>
      <c r="CV92" s="2004"/>
      <c r="CW92" s="2004"/>
      <c r="CX92" s="2004"/>
      <c r="CY92" s="2004"/>
      <c r="CZ92" s="2004"/>
      <c r="DA92" s="2004"/>
      <c r="DB92" s="2004"/>
      <c r="DC92" s="2004"/>
      <c r="DD92" s="2004"/>
      <c r="DE92" s="2004"/>
      <c r="DF92" s="2004"/>
      <c r="DG92" s="2004"/>
      <c r="DH92" s="2004"/>
      <c r="DI92" s="2004"/>
      <c r="DJ92" s="2004"/>
      <c r="DK92" s="2004"/>
      <c r="DL92" s="2004"/>
      <c r="DM92" s="2004"/>
      <c r="DN92" s="2004"/>
      <c r="DO92" s="2004"/>
      <c r="DP92" s="2004"/>
      <c r="DQ92" s="2004"/>
      <c r="DR92" s="2004"/>
      <c r="DS92" s="2004"/>
      <c r="DT92" s="2004"/>
      <c r="DU92" s="2004"/>
      <c r="DV92" s="2004"/>
      <c r="DW92" s="2004"/>
      <c r="DX92" s="2004"/>
      <c r="DY92" s="2004"/>
      <c r="DZ92" s="2004"/>
      <c r="EA92" s="2004"/>
      <c r="EB92" s="2004"/>
      <c r="EC92" s="2004"/>
      <c r="ED92" s="2004"/>
      <c r="EE92" s="2004"/>
      <c r="EF92" s="2004"/>
      <c r="EG92" s="2004"/>
      <c r="EH92" s="2004"/>
      <c r="EI92" s="2004"/>
      <c r="EJ92" s="2004"/>
      <c r="EK92" s="2004"/>
      <c r="EL92" s="2004"/>
      <c r="EM92" s="2004"/>
      <c r="EN92" s="2004"/>
      <c r="EO92" s="2004"/>
      <c r="EP92" s="2004"/>
      <c r="EQ92" s="2004"/>
      <c r="ER92" s="2004"/>
      <c r="ES92" s="2004"/>
      <c r="ET92" s="2004"/>
      <c r="EU92" s="2004"/>
      <c r="EV92" s="2004"/>
      <c r="EW92" s="2004"/>
      <c r="EX92" s="2004"/>
      <c r="EY92" s="2004"/>
      <c r="EZ92" s="2004"/>
      <c r="FA92" s="2004"/>
      <c r="FB92" s="2004"/>
      <c r="FC92" s="2004"/>
      <c r="FD92" s="2004"/>
      <c r="FE92" s="2004"/>
      <c r="FF92" s="2004"/>
      <c r="FG92" s="2004"/>
      <c r="FH92" s="2004"/>
      <c r="FI92" s="2004"/>
      <c r="FJ92" s="2004"/>
      <c r="FK92" s="2004"/>
      <c r="FL92" s="2004"/>
      <c r="FM92" s="2004"/>
      <c r="FN92" s="2004"/>
      <c r="FO92" s="2004"/>
      <c r="FP92" s="2004"/>
      <c r="FQ92" s="2004"/>
      <c r="FR92" s="2004"/>
      <c r="FS92" s="2004"/>
      <c r="FT92" s="2004"/>
      <c r="FU92" s="2004"/>
      <c r="FV92" s="2004"/>
      <c r="FW92" s="2004"/>
      <c r="FX92" s="2004"/>
      <c r="FY92" s="2004"/>
      <c r="FZ92" s="2004"/>
      <c r="GA92" s="2004"/>
      <c r="GB92" s="2004"/>
      <c r="GC92" s="2004"/>
      <c r="GD92" s="2004"/>
      <c r="GE92" s="2004"/>
      <c r="GF92" s="2004"/>
      <c r="GG92" s="2004"/>
      <c r="GH92" s="2004"/>
      <c r="GI92" s="2004"/>
      <c r="GJ92" s="2004"/>
      <c r="GK92" s="2004"/>
      <c r="GL92" s="2004"/>
      <c r="GM92" s="2004"/>
      <c r="GN92" s="2004"/>
      <c r="GO92" s="2004"/>
      <c r="GP92" s="2004"/>
    </row>
    <row r="93" spans="1:198" s="1419" customFormat="1" ht="18.75" x14ac:dyDescent="0.25">
      <c r="A93" s="1441" t="s">
        <v>290</v>
      </c>
      <c r="B93" s="1442">
        <v>45159</v>
      </c>
      <c r="C93" s="1438"/>
      <c r="D93" s="1438"/>
      <c r="E93" s="1438" t="s">
        <v>1368</v>
      </c>
      <c r="F93" s="1438" t="s">
        <v>1368</v>
      </c>
      <c r="G93" s="1438" t="s">
        <v>1368</v>
      </c>
      <c r="H93" s="1438" t="s">
        <v>1368</v>
      </c>
      <c r="I93" s="1438" t="s">
        <v>1368</v>
      </c>
      <c r="J93" s="1438" t="s">
        <v>1368</v>
      </c>
      <c r="K93" s="1438" t="s">
        <v>1368</v>
      </c>
      <c r="L93" s="1438" t="s">
        <v>1368</v>
      </c>
      <c r="M93" s="1438" t="s">
        <v>1368</v>
      </c>
      <c r="N93" s="1438" t="s">
        <v>1368</v>
      </c>
      <c r="O93" s="1438"/>
      <c r="P93" s="1438" t="s">
        <v>1368</v>
      </c>
      <c r="Q93" s="1438" t="s">
        <v>1368</v>
      </c>
      <c r="R93" s="1438"/>
      <c r="S93" s="1438" t="s">
        <v>1368</v>
      </c>
      <c r="T93" s="1438" t="s">
        <v>1368</v>
      </c>
      <c r="U93" s="1438" t="s">
        <v>1368</v>
      </c>
      <c r="V93" s="1438" t="s">
        <v>1368</v>
      </c>
      <c r="W93" s="1438" t="s">
        <v>1368</v>
      </c>
      <c r="X93" s="1438" t="s">
        <v>1368</v>
      </c>
      <c r="Y93" s="1438" t="s">
        <v>1368</v>
      </c>
      <c r="Z93" s="1438" t="s">
        <v>1703</v>
      </c>
      <c r="AA93" s="1438" t="s">
        <v>1703</v>
      </c>
      <c r="AB93" s="1438" t="s">
        <v>1703</v>
      </c>
      <c r="AC93" s="1438" t="s">
        <v>1703</v>
      </c>
      <c r="AD93" s="1438" t="s">
        <v>1703</v>
      </c>
      <c r="AE93" s="1438" t="s">
        <v>1703</v>
      </c>
      <c r="AF93" s="1438" t="s">
        <v>1703</v>
      </c>
      <c r="AG93" s="1438"/>
      <c r="AH93" s="1683"/>
      <c r="AI93" s="1437"/>
      <c r="AJ93" s="1437"/>
      <c r="AK93" s="1437"/>
      <c r="AL93" s="1437"/>
      <c r="AM93" s="1437"/>
      <c r="AN93" s="1437"/>
      <c r="AO93" s="1437"/>
      <c r="AP93" s="2004"/>
      <c r="AQ93" s="2004"/>
      <c r="AR93" s="2004"/>
      <c r="AS93" s="2004"/>
      <c r="AT93" s="2004"/>
      <c r="AU93" s="2004"/>
      <c r="AV93" s="2004"/>
      <c r="AW93" s="2004"/>
      <c r="AX93" s="2004"/>
      <c r="AY93" s="2004"/>
      <c r="AZ93" s="2004"/>
      <c r="BA93" s="2004"/>
      <c r="BB93" s="2004"/>
      <c r="BC93" s="2004"/>
      <c r="BD93" s="2004"/>
      <c r="BE93" s="2004"/>
      <c r="BF93" s="2004"/>
      <c r="BG93" s="2004"/>
      <c r="BH93" s="2004"/>
      <c r="BI93" s="2004"/>
      <c r="BJ93" s="2004"/>
      <c r="BK93" s="2004"/>
      <c r="BL93" s="2004"/>
      <c r="BM93" s="2004"/>
      <c r="BN93" s="2004"/>
      <c r="BO93" s="2004"/>
      <c r="BP93" s="2004"/>
      <c r="BQ93" s="2004"/>
      <c r="BR93" s="2004"/>
      <c r="BS93" s="2004"/>
      <c r="BT93" s="2004"/>
      <c r="BU93" s="2004"/>
      <c r="BV93" s="2004"/>
      <c r="BW93" s="2004"/>
      <c r="BX93" s="2004"/>
      <c r="BY93" s="2004"/>
      <c r="BZ93" s="2004"/>
      <c r="CA93" s="2004"/>
      <c r="CB93" s="2004"/>
      <c r="CC93" s="2004"/>
      <c r="CD93" s="2004"/>
      <c r="CE93" s="2004"/>
      <c r="CF93" s="2004"/>
      <c r="CG93" s="2004"/>
      <c r="CH93" s="2004"/>
      <c r="CI93" s="2004"/>
      <c r="CJ93" s="2004"/>
      <c r="CK93" s="2004"/>
      <c r="CL93" s="2004"/>
      <c r="CM93" s="2004"/>
      <c r="CN93" s="2004"/>
      <c r="CO93" s="2004"/>
      <c r="CP93" s="2004"/>
      <c r="CQ93" s="2004"/>
      <c r="CR93" s="2004"/>
      <c r="CS93" s="2004"/>
      <c r="CT93" s="2004"/>
      <c r="CU93" s="2004"/>
      <c r="CV93" s="2004"/>
      <c r="CW93" s="2004"/>
      <c r="CX93" s="2004"/>
      <c r="CY93" s="2004"/>
      <c r="CZ93" s="2004"/>
      <c r="DA93" s="2004"/>
      <c r="DB93" s="2004"/>
      <c r="DC93" s="2004"/>
      <c r="DD93" s="2004"/>
      <c r="DE93" s="2004"/>
      <c r="DF93" s="2004"/>
      <c r="DG93" s="2004"/>
      <c r="DH93" s="2004"/>
      <c r="DI93" s="2004"/>
      <c r="DJ93" s="2004"/>
      <c r="DK93" s="2004"/>
      <c r="DL93" s="2004"/>
      <c r="DM93" s="2004"/>
      <c r="DN93" s="2004"/>
      <c r="DO93" s="2004"/>
      <c r="DP93" s="2004"/>
      <c r="DQ93" s="2004"/>
      <c r="DR93" s="2004"/>
      <c r="DS93" s="2004"/>
      <c r="DT93" s="2004"/>
      <c r="DU93" s="2004"/>
      <c r="DV93" s="2004"/>
      <c r="DW93" s="2004"/>
      <c r="DX93" s="2004"/>
      <c r="DY93" s="2004"/>
      <c r="DZ93" s="2004"/>
      <c r="EA93" s="2004"/>
      <c r="EB93" s="2004"/>
      <c r="EC93" s="2004"/>
      <c r="ED93" s="2004"/>
      <c r="EE93" s="2004"/>
      <c r="EF93" s="2004"/>
      <c r="EG93" s="2004"/>
      <c r="EH93" s="2004"/>
      <c r="EI93" s="2004"/>
      <c r="EJ93" s="2004"/>
      <c r="EK93" s="2004"/>
      <c r="EL93" s="2004"/>
      <c r="EM93" s="2004"/>
      <c r="EN93" s="2004"/>
      <c r="EO93" s="2004"/>
      <c r="EP93" s="2004"/>
      <c r="EQ93" s="2004"/>
      <c r="ER93" s="2004"/>
      <c r="ES93" s="2004"/>
      <c r="ET93" s="2004"/>
      <c r="EU93" s="2004"/>
      <c r="EV93" s="2004"/>
      <c r="EW93" s="2004"/>
      <c r="EX93" s="2004"/>
      <c r="EY93" s="2004"/>
      <c r="EZ93" s="2004"/>
      <c r="FA93" s="2004"/>
      <c r="FB93" s="2004"/>
      <c r="FC93" s="2004"/>
      <c r="FD93" s="2004"/>
      <c r="FE93" s="2004"/>
      <c r="FF93" s="2004"/>
      <c r="FG93" s="2004"/>
      <c r="FH93" s="2004"/>
      <c r="FI93" s="2004"/>
      <c r="FJ93" s="2004"/>
      <c r="FK93" s="2004"/>
      <c r="FL93" s="2004"/>
      <c r="FM93" s="2004"/>
      <c r="FN93" s="2004"/>
      <c r="FO93" s="2004"/>
      <c r="FP93" s="2004"/>
      <c r="FQ93" s="2004"/>
      <c r="FR93" s="2004"/>
      <c r="FS93" s="2004"/>
      <c r="FT93" s="2004"/>
      <c r="FU93" s="2004"/>
      <c r="FV93" s="2004"/>
      <c r="FW93" s="2004"/>
      <c r="FX93" s="2004"/>
      <c r="FY93" s="2004"/>
      <c r="FZ93" s="2004"/>
      <c r="GA93" s="2004"/>
      <c r="GB93" s="2004"/>
      <c r="GC93" s="2004"/>
      <c r="GD93" s="2004"/>
      <c r="GE93" s="2004"/>
      <c r="GF93" s="2004"/>
      <c r="GG93" s="2004"/>
      <c r="GH93" s="2004"/>
      <c r="GI93" s="2004"/>
      <c r="GJ93" s="2004"/>
      <c r="GK93" s="2004"/>
      <c r="GL93" s="2004"/>
      <c r="GM93" s="2004"/>
      <c r="GN93" s="2004"/>
      <c r="GO93" s="2004"/>
      <c r="GP93" s="2004"/>
    </row>
    <row r="94" spans="1:198" s="1632" customFormat="1" ht="18.75" x14ac:dyDescent="0.25">
      <c r="A94" s="1638" t="s">
        <v>1490</v>
      </c>
      <c r="B94" s="1630">
        <v>45887</v>
      </c>
      <c r="C94" s="1631"/>
      <c r="D94" s="1631"/>
      <c r="E94" s="1631"/>
      <c r="F94" s="1631"/>
      <c r="G94" s="1631"/>
      <c r="H94" s="1631"/>
      <c r="I94" s="1631"/>
      <c r="J94" s="1631"/>
      <c r="K94" s="1631"/>
      <c r="L94" s="1631"/>
      <c r="M94" s="1631"/>
      <c r="N94" s="1631"/>
      <c r="O94" s="1631"/>
      <c r="P94" s="1631"/>
      <c r="Q94" s="1631"/>
      <c r="R94" s="1631"/>
      <c r="S94" s="1631"/>
      <c r="T94" s="1639"/>
      <c r="U94" s="1631"/>
      <c r="V94" s="1631"/>
      <c r="W94" s="1495" t="s">
        <v>1368</v>
      </c>
      <c r="X94" s="1631" t="s">
        <v>1368</v>
      </c>
      <c r="Y94" s="1631" t="s">
        <v>1368</v>
      </c>
      <c r="Z94" s="1631" t="s">
        <v>1703</v>
      </c>
      <c r="AA94" s="1631" t="s">
        <v>1703</v>
      </c>
      <c r="AB94" s="1631" t="s">
        <v>1703</v>
      </c>
      <c r="AC94" s="1631" t="s">
        <v>1703</v>
      </c>
      <c r="AD94" s="1631"/>
      <c r="AE94" s="1631"/>
      <c r="AF94" s="1631"/>
      <c r="AG94" s="1631"/>
      <c r="AH94" s="2389"/>
      <c r="AI94" s="1437"/>
      <c r="AJ94" s="1437"/>
      <c r="AK94" s="1437"/>
      <c r="AL94" s="1437"/>
      <c r="AM94" s="1437"/>
      <c r="AN94" s="1437"/>
      <c r="AO94" s="1437"/>
      <c r="AP94" s="2004"/>
      <c r="AQ94" s="2004"/>
      <c r="AR94" s="2004"/>
      <c r="AS94" s="2004"/>
      <c r="AT94" s="2004"/>
      <c r="AU94" s="2004"/>
      <c r="AV94" s="2004"/>
      <c r="AW94" s="2004"/>
      <c r="AX94" s="2004"/>
      <c r="AY94" s="2004"/>
      <c r="AZ94" s="2004"/>
      <c r="BA94" s="2004"/>
      <c r="BB94" s="2004"/>
      <c r="BC94" s="2004"/>
      <c r="BD94" s="2004"/>
      <c r="BE94" s="2004"/>
      <c r="BF94" s="2004"/>
      <c r="BG94" s="2004"/>
      <c r="BH94" s="2004"/>
      <c r="BI94" s="2004"/>
      <c r="BJ94" s="2004"/>
      <c r="BK94" s="2004"/>
      <c r="BL94" s="2004"/>
      <c r="BM94" s="2004"/>
      <c r="BN94" s="2004"/>
      <c r="BO94" s="2004"/>
      <c r="BP94" s="2004"/>
      <c r="BQ94" s="2004"/>
      <c r="BR94" s="2004"/>
      <c r="BS94" s="2004"/>
      <c r="BT94" s="2004"/>
      <c r="BU94" s="2004"/>
      <c r="BV94" s="2004"/>
      <c r="BW94" s="2004"/>
      <c r="BX94" s="2004"/>
      <c r="BY94" s="2004"/>
      <c r="BZ94" s="2004"/>
      <c r="CA94" s="2004"/>
      <c r="CB94" s="2004"/>
      <c r="CC94" s="2004"/>
      <c r="CD94" s="2004"/>
      <c r="CE94" s="2004"/>
      <c r="CF94" s="2004"/>
      <c r="CG94" s="2004"/>
      <c r="CH94" s="2004"/>
      <c r="CI94" s="2004"/>
      <c r="CJ94" s="2004"/>
      <c r="CK94" s="2004"/>
      <c r="CL94" s="2004"/>
      <c r="CM94" s="2004"/>
      <c r="CN94" s="2004"/>
      <c r="CO94" s="2004"/>
      <c r="CP94" s="2004"/>
      <c r="CQ94" s="2004"/>
      <c r="CR94" s="2004"/>
      <c r="CS94" s="2004"/>
      <c r="CT94" s="2004"/>
      <c r="CU94" s="2004"/>
      <c r="CV94" s="2004"/>
      <c r="CW94" s="2004"/>
      <c r="CX94" s="2004"/>
      <c r="CY94" s="2004"/>
      <c r="CZ94" s="2004"/>
      <c r="DA94" s="2004"/>
      <c r="DB94" s="2004"/>
      <c r="DC94" s="2004"/>
      <c r="DD94" s="2004"/>
      <c r="DE94" s="2004"/>
      <c r="DF94" s="2004"/>
      <c r="DG94" s="2004"/>
      <c r="DH94" s="2004"/>
      <c r="DI94" s="2004"/>
      <c r="DJ94" s="2004"/>
      <c r="DK94" s="2004"/>
      <c r="DL94" s="2004"/>
      <c r="DM94" s="2004"/>
      <c r="DN94" s="2004"/>
      <c r="DO94" s="2004"/>
      <c r="DP94" s="2004"/>
      <c r="DQ94" s="2004"/>
      <c r="DR94" s="2004"/>
      <c r="DS94" s="2004"/>
      <c r="DT94" s="2004"/>
      <c r="DU94" s="2004"/>
      <c r="DV94" s="2004"/>
      <c r="DW94" s="2004"/>
      <c r="DX94" s="2004"/>
      <c r="DY94" s="2004"/>
      <c r="DZ94" s="2004"/>
      <c r="EA94" s="2004"/>
      <c r="EB94" s="2004"/>
      <c r="EC94" s="2004"/>
      <c r="ED94" s="2004"/>
      <c r="EE94" s="2004"/>
      <c r="EF94" s="2004"/>
      <c r="EG94" s="2004"/>
      <c r="EH94" s="2004"/>
      <c r="EI94" s="2004"/>
      <c r="EJ94" s="2004"/>
      <c r="EK94" s="2004"/>
      <c r="EL94" s="2004"/>
      <c r="EM94" s="2004"/>
      <c r="EN94" s="2004"/>
      <c r="EO94" s="2004"/>
      <c r="EP94" s="2004"/>
      <c r="EQ94" s="2004"/>
      <c r="ER94" s="2004"/>
      <c r="ES94" s="2004"/>
      <c r="ET94" s="2004"/>
      <c r="EU94" s="2004"/>
      <c r="EV94" s="2004"/>
      <c r="EW94" s="2004"/>
      <c r="EX94" s="2004"/>
      <c r="EY94" s="2004"/>
      <c r="EZ94" s="2004"/>
      <c r="FA94" s="2004"/>
      <c r="FB94" s="2004"/>
      <c r="FC94" s="2004"/>
      <c r="FD94" s="2004"/>
      <c r="FE94" s="2004"/>
      <c r="FF94" s="2004"/>
      <c r="FG94" s="2004"/>
      <c r="FH94" s="2004"/>
      <c r="FI94" s="2004"/>
      <c r="FJ94" s="2004"/>
      <c r="FK94" s="2004"/>
      <c r="FL94" s="2004"/>
      <c r="FM94" s="2004"/>
      <c r="FN94" s="2004"/>
      <c r="FO94" s="2004"/>
      <c r="FP94" s="2004"/>
      <c r="FQ94" s="2004"/>
      <c r="FR94" s="2004"/>
      <c r="FS94" s="2004"/>
      <c r="FT94" s="2004"/>
      <c r="FU94" s="2004"/>
      <c r="FV94" s="2004"/>
      <c r="FW94" s="2004"/>
      <c r="FX94" s="2004"/>
      <c r="FY94" s="2004"/>
      <c r="FZ94" s="2004"/>
      <c r="GA94" s="2004"/>
      <c r="GB94" s="2004"/>
      <c r="GC94" s="2004"/>
      <c r="GD94" s="2004"/>
      <c r="GE94" s="2004"/>
      <c r="GF94" s="2004"/>
      <c r="GG94" s="2004"/>
      <c r="GH94" s="2004"/>
      <c r="GI94" s="2004"/>
      <c r="GJ94" s="2004"/>
      <c r="GK94" s="2004"/>
      <c r="GL94" s="2004"/>
      <c r="GM94" s="2004"/>
      <c r="GN94" s="2004"/>
      <c r="GO94" s="2004"/>
      <c r="GP94" s="2004"/>
    </row>
    <row r="95" spans="1:198" s="1642" customFormat="1" ht="18.75" x14ac:dyDescent="0.3">
      <c r="A95" s="1640" t="s">
        <v>1496</v>
      </c>
      <c r="B95" s="1965">
        <v>45873</v>
      </c>
      <c r="C95" s="1641"/>
      <c r="D95" s="1641"/>
      <c r="E95" s="1641"/>
      <c r="F95" s="1641"/>
      <c r="G95" s="1641"/>
      <c r="H95" s="1641"/>
      <c r="I95" s="1641"/>
      <c r="J95" s="1641"/>
      <c r="K95" s="1641"/>
      <c r="L95" s="1641"/>
      <c r="M95" s="1641"/>
      <c r="N95" s="1641"/>
      <c r="O95" s="1641"/>
      <c r="P95" s="1641"/>
      <c r="Q95" s="1641"/>
      <c r="R95" s="1641"/>
      <c r="S95" s="1641"/>
      <c r="T95" s="1641"/>
      <c r="U95" s="1641"/>
      <c r="V95" s="1495" t="s">
        <v>1368</v>
      </c>
      <c r="W95" s="1495" t="s">
        <v>1368</v>
      </c>
      <c r="X95" s="1641" t="s">
        <v>1368</v>
      </c>
      <c r="Y95" s="1641" t="s">
        <v>1368</v>
      </c>
      <c r="Z95" s="1641" t="s">
        <v>1703</v>
      </c>
      <c r="AA95" s="1641" t="s">
        <v>1703</v>
      </c>
      <c r="AB95" s="1641"/>
      <c r="AC95" s="1641"/>
      <c r="AD95" s="1641"/>
      <c r="AE95" s="1641"/>
      <c r="AF95" s="1641"/>
      <c r="AG95" s="1641"/>
      <c r="AH95" s="2391"/>
      <c r="AI95" s="1666"/>
      <c r="AJ95" s="1666"/>
      <c r="AK95" s="1666"/>
      <c r="AL95" s="1666"/>
      <c r="AM95" s="1666"/>
      <c r="AN95" s="1666"/>
      <c r="AO95" s="1666"/>
      <c r="AP95" s="1973"/>
      <c r="AQ95" s="1973"/>
      <c r="AR95" s="1973"/>
      <c r="AS95" s="1973"/>
      <c r="AT95" s="1973"/>
      <c r="AU95" s="1973"/>
      <c r="AV95" s="1973"/>
      <c r="AW95" s="1973"/>
      <c r="AX95" s="1973"/>
      <c r="AY95" s="1973"/>
      <c r="AZ95" s="1973"/>
      <c r="BA95" s="1973"/>
      <c r="BB95" s="1973"/>
      <c r="BC95" s="1973"/>
      <c r="BD95" s="1973"/>
      <c r="BE95" s="1973"/>
      <c r="BF95" s="1973"/>
      <c r="BG95" s="1973"/>
      <c r="BH95" s="1973"/>
      <c r="BI95" s="1973"/>
      <c r="BJ95" s="1973"/>
      <c r="BK95" s="1973"/>
      <c r="BL95" s="1973"/>
      <c r="BM95" s="1973"/>
      <c r="BN95" s="1973"/>
      <c r="BO95" s="1973"/>
      <c r="BP95" s="1973"/>
      <c r="BQ95" s="1973"/>
      <c r="BR95" s="1973"/>
      <c r="BS95" s="1973"/>
      <c r="BT95" s="1973"/>
      <c r="BU95" s="1973"/>
      <c r="BV95" s="1973"/>
      <c r="BW95" s="1973"/>
      <c r="BX95" s="1973"/>
      <c r="BY95" s="1973"/>
      <c r="BZ95" s="1973"/>
      <c r="CA95" s="1973"/>
      <c r="CB95" s="1973"/>
      <c r="CC95" s="1973"/>
      <c r="CD95" s="1973"/>
      <c r="CE95" s="1973"/>
      <c r="CF95" s="1973"/>
      <c r="CG95" s="1973"/>
      <c r="CH95" s="1973"/>
      <c r="CI95" s="1973"/>
      <c r="CJ95" s="1973"/>
      <c r="CK95" s="1973"/>
      <c r="CL95" s="1973"/>
      <c r="CM95" s="1973"/>
      <c r="CN95" s="1973"/>
      <c r="CO95" s="1973"/>
      <c r="CP95" s="1973"/>
      <c r="CQ95" s="1973"/>
      <c r="CR95" s="1973"/>
      <c r="CS95" s="1973"/>
      <c r="CT95" s="1973"/>
      <c r="CU95" s="1973"/>
      <c r="CV95" s="1973"/>
      <c r="CW95" s="1973"/>
      <c r="CX95" s="1973"/>
      <c r="CY95" s="1973"/>
      <c r="CZ95" s="1973"/>
      <c r="DA95" s="1973"/>
      <c r="DB95" s="1973"/>
      <c r="DC95" s="1973"/>
      <c r="DD95" s="1973"/>
      <c r="DE95" s="1973"/>
      <c r="DF95" s="1973"/>
      <c r="DG95" s="1973"/>
      <c r="DH95" s="1973"/>
      <c r="DI95" s="1973"/>
      <c r="DJ95" s="1973"/>
      <c r="DK95" s="1973"/>
      <c r="DL95" s="1973"/>
      <c r="DM95" s="1973"/>
      <c r="DN95" s="1973"/>
      <c r="DO95" s="1973"/>
      <c r="DP95" s="1973"/>
      <c r="DQ95" s="1973"/>
      <c r="DR95" s="1973"/>
      <c r="DS95" s="1973"/>
      <c r="DT95" s="1973"/>
      <c r="DU95" s="1973"/>
      <c r="DV95" s="1973"/>
      <c r="DW95" s="1973"/>
      <c r="DX95" s="1973"/>
      <c r="DY95" s="1973"/>
      <c r="DZ95" s="1973"/>
      <c r="EA95" s="1973"/>
      <c r="EB95" s="1973"/>
      <c r="EC95" s="1973"/>
      <c r="ED95" s="1973"/>
      <c r="EE95" s="1973"/>
      <c r="EF95" s="1973"/>
      <c r="EG95" s="1973"/>
      <c r="EH95" s="1973"/>
      <c r="EI95" s="1973"/>
      <c r="EJ95" s="1973"/>
      <c r="EK95" s="1973"/>
      <c r="EL95" s="1973"/>
      <c r="EM95" s="1973"/>
      <c r="EN95" s="1973"/>
      <c r="EO95" s="1973"/>
      <c r="EP95" s="1973"/>
      <c r="EQ95" s="1973"/>
      <c r="ER95" s="1973"/>
      <c r="ES95" s="1973"/>
      <c r="ET95" s="1973"/>
      <c r="EU95" s="1973"/>
      <c r="EV95" s="1973"/>
      <c r="EW95" s="1973"/>
      <c r="EX95" s="1973"/>
      <c r="EY95" s="1973"/>
      <c r="EZ95" s="1973"/>
      <c r="FA95" s="1973"/>
      <c r="FB95" s="1973"/>
      <c r="FC95" s="1973"/>
      <c r="FD95" s="1973"/>
      <c r="FE95" s="1973"/>
      <c r="FF95" s="1973"/>
      <c r="FG95" s="1973"/>
      <c r="FH95" s="1973"/>
      <c r="FI95" s="1973"/>
      <c r="FJ95" s="1973"/>
      <c r="FK95" s="1973"/>
      <c r="FL95" s="1973"/>
      <c r="FM95" s="1973"/>
      <c r="FN95" s="1973"/>
      <c r="FO95" s="1973"/>
      <c r="FP95" s="1973"/>
      <c r="FQ95" s="1973"/>
      <c r="FR95" s="1973"/>
      <c r="FS95" s="1973"/>
      <c r="FT95" s="1973"/>
      <c r="FU95" s="1973"/>
      <c r="FV95" s="1973"/>
      <c r="FW95" s="1973"/>
      <c r="FX95" s="1973"/>
      <c r="FY95" s="1973"/>
      <c r="FZ95" s="1973"/>
      <c r="GA95" s="1973"/>
      <c r="GB95" s="1973"/>
      <c r="GC95" s="1973"/>
      <c r="GD95" s="1973"/>
      <c r="GE95" s="1973"/>
      <c r="GF95" s="1973"/>
      <c r="GG95" s="1973"/>
      <c r="GH95" s="1973"/>
      <c r="GI95" s="1973"/>
      <c r="GJ95" s="1973"/>
      <c r="GK95" s="1973"/>
      <c r="GL95" s="1973"/>
      <c r="GM95" s="1973"/>
      <c r="GN95" s="1973"/>
      <c r="GO95" s="1973"/>
      <c r="GP95" s="1973"/>
    </row>
    <row r="96" spans="1:198" s="1806" customFormat="1" ht="18.75" x14ac:dyDescent="0.3">
      <c r="A96" s="1665" t="s">
        <v>221</v>
      </c>
      <c r="B96" s="1807">
        <v>45946</v>
      </c>
      <c r="C96" s="1808"/>
      <c r="D96" s="1808"/>
      <c r="E96" s="1808"/>
      <c r="F96" s="1808"/>
      <c r="G96" s="1808"/>
      <c r="H96" s="1808"/>
      <c r="I96" s="1808"/>
      <c r="J96" s="1808"/>
      <c r="K96" s="1808"/>
      <c r="L96" s="1808"/>
      <c r="M96" s="1808"/>
      <c r="N96" s="1808"/>
      <c r="O96" s="1808"/>
      <c r="P96" s="1808"/>
      <c r="Q96" s="1808"/>
      <c r="R96" s="1808"/>
      <c r="S96" s="1808"/>
      <c r="T96" s="1808"/>
      <c r="U96" s="1808"/>
      <c r="V96" s="1519"/>
      <c r="W96" s="1519"/>
      <c r="X96" s="1808"/>
      <c r="Y96" s="1808"/>
      <c r="Z96" s="1808"/>
      <c r="AA96" s="1666"/>
      <c r="AB96" s="1666"/>
      <c r="AC96" s="1666"/>
      <c r="AD96" s="1666" t="s">
        <v>1703</v>
      </c>
      <c r="AE96" s="1666" t="s">
        <v>1703</v>
      </c>
      <c r="AF96" s="1666" t="s">
        <v>1703</v>
      </c>
      <c r="AG96" s="1666"/>
      <c r="AH96" s="2392"/>
      <c r="AI96" s="1666"/>
      <c r="AJ96" s="1666"/>
      <c r="AK96" s="1666"/>
      <c r="AL96" s="1666"/>
      <c r="AM96" s="1666"/>
      <c r="AN96" s="1666"/>
      <c r="AO96" s="1666"/>
      <c r="AP96" s="1973"/>
      <c r="AQ96" s="1973"/>
      <c r="AR96" s="1973"/>
      <c r="AS96" s="1973"/>
      <c r="AT96" s="1973"/>
      <c r="AU96" s="1973"/>
      <c r="AV96" s="1973"/>
      <c r="AW96" s="1973"/>
      <c r="AX96" s="1973"/>
      <c r="AY96" s="1973"/>
      <c r="AZ96" s="1973"/>
      <c r="BA96" s="1973"/>
      <c r="BB96" s="1973"/>
      <c r="BC96" s="1973"/>
      <c r="BD96" s="1973"/>
      <c r="BE96" s="1973"/>
      <c r="BF96" s="1973"/>
      <c r="BG96" s="1973"/>
      <c r="BH96" s="1973"/>
      <c r="BI96" s="1973"/>
      <c r="BJ96" s="1973"/>
      <c r="BK96" s="1973"/>
      <c r="BL96" s="1973"/>
      <c r="BM96" s="1973"/>
      <c r="BN96" s="1973"/>
      <c r="BO96" s="1973"/>
      <c r="BP96" s="1973"/>
      <c r="BQ96" s="1973"/>
      <c r="BR96" s="1973"/>
      <c r="BS96" s="1973"/>
      <c r="BT96" s="1973"/>
      <c r="BU96" s="1973"/>
      <c r="BV96" s="1973"/>
      <c r="BW96" s="1973"/>
      <c r="BX96" s="1973"/>
      <c r="BY96" s="1973"/>
      <c r="BZ96" s="1973"/>
      <c r="CA96" s="1973"/>
      <c r="CB96" s="1973"/>
      <c r="CC96" s="1973"/>
      <c r="CD96" s="1973"/>
      <c r="CE96" s="1973"/>
      <c r="CF96" s="1973"/>
      <c r="CG96" s="1973"/>
      <c r="CH96" s="1973"/>
      <c r="CI96" s="1973"/>
      <c r="CJ96" s="1973"/>
      <c r="CK96" s="1973"/>
      <c r="CL96" s="1973"/>
      <c r="CM96" s="1973"/>
      <c r="CN96" s="1973"/>
      <c r="CO96" s="1973"/>
      <c r="CP96" s="1973"/>
      <c r="CQ96" s="1973"/>
      <c r="CR96" s="1973"/>
      <c r="CS96" s="1973"/>
      <c r="CT96" s="1973"/>
      <c r="CU96" s="1973"/>
      <c r="CV96" s="1973"/>
      <c r="CW96" s="1973"/>
      <c r="CX96" s="1973"/>
      <c r="CY96" s="1973"/>
      <c r="CZ96" s="1973"/>
      <c r="DA96" s="1973"/>
      <c r="DB96" s="1973"/>
      <c r="DC96" s="1973"/>
      <c r="DD96" s="1973"/>
      <c r="DE96" s="1973"/>
      <c r="DF96" s="1973"/>
      <c r="DG96" s="1973"/>
      <c r="DH96" s="1973"/>
      <c r="DI96" s="1973"/>
      <c r="DJ96" s="1973"/>
      <c r="DK96" s="1973"/>
      <c r="DL96" s="1973"/>
      <c r="DM96" s="1973"/>
      <c r="DN96" s="1973"/>
      <c r="DO96" s="1973"/>
      <c r="DP96" s="1973"/>
      <c r="DQ96" s="1973"/>
      <c r="DR96" s="1973"/>
      <c r="DS96" s="1973"/>
      <c r="DT96" s="1973"/>
      <c r="DU96" s="1973"/>
      <c r="DV96" s="1973"/>
      <c r="DW96" s="1973"/>
      <c r="DX96" s="1973"/>
      <c r="DY96" s="1973"/>
      <c r="DZ96" s="1973"/>
      <c r="EA96" s="1973"/>
      <c r="EB96" s="1973"/>
      <c r="EC96" s="1973"/>
      <c r="ED96" s="1973"/>
      <c r="EE96" s="1973"/>
      <c r="EF96" s="1973"/>
      <c r="EG96" s="1973"/>
      <c r="EH96" s="1973"/>
      <c r="EI96" s="1973"/>
      <c r="EJ96" s="1973"/>
      <c r="EK96" s="1973"/>
      <c r="EL96" s="1973"/>
      <c r="EM96" s="1973"/>
      <c r="EN96" s="1973"/>
      <c r="EO96" s="1973"/>
      <c r="EP96" s="1973"/>
      <c r="EQ96" s="1973"/>
      <c r="ER96" s="1973"/>
      <c r="ES96" s="1973"/>
      <c r="ET96" s="1973"/>
      <c r="EU96" s="1973"/>
      <c r="EV96" s="1973"/>
      <c r="EW96" s="1973"/>
      <c r="EX96" s="1973"/>
      <c r="EY96" s="1973"/>
      <c r="EZ96" s="1973"/>
      <c r="FA96" s="1973"/>
      <c r="FB96" s="1973"/>
      <c r="FC96" s="1973"/>
      <c r="FD96" s="1973"/>
      <c r="FE96" s="1973"/>
      <c r="FF96" s="1973"/>
      <c r="FG96" s="1973"/>
      <c r="FH96" s="1973"/>
      <c r="FI96" s="1973"/>
      <c r="FJ96" s="1973"/>
      <c r="FK96" s="1973"/>
      <c r="FL96" s="1973"/>
      <c r="FM96" s="1973"/>
      <c r="FN96" s="1973"/>
      <c r="FO96" s="1973"/>
      <c r="FP96" s="1973"/>
      <c r="FQ96" s="1973"/>
      <c r="FR96" s="1973"/>
      <c r="FS96" s="1973"/>
      <c r="FT96" s="1973"/>
      <c r="FU96" s="1973"/>
      <c r="FV96" s="1973"/>
      <c r="FW96" s="1973"/>
      <c r="FX96" s="1973"/>
      <c r="FY96" s="1973"/>
      <c r="FZ96" s="1973"/>
      <c r="GA96" s="1973"/>
      <c r="GB96" s="1973"/>
      <c r="GC96" s="1973"/>
      <c r="GD96" s="1973"/>
      <c r="GE96" s="1973"/>
      <c r="GF96" s="1973"/>
      <c r="GG96" s="1973"/>
      <c r="GH96" s="1973"/>
      <c r="GI96" s="1973"/>
      <c r="GJ96" s="1973"/>
      <c r="GK96" s="1973"/>
      <c r="GL96" s="1973"/>
      <c r="GM96" s="1973"/>
      <c r="GN96" s="1973"/>
      <c r="GO96" s="1973"/>
      <c r="GP96" s="1973"/>
    </row>
    <row r="97" spans="1:198" s="1806" customFormat="1" ht="18.75" x14ac:dyDescent="0.3">
      <c r="A97" s="1665" t="s">
        <v>1736</v>
      </c>
      <c r="B97" s="1807">
        <v>45946</v>
      </c>
      <c r="C97" s="1808"/>
      <c r="D97" s="1808"/>
      <c r="E97" s="1808"/>
      <c r="F97" s="1808"/>
      <c r="G97" s="1808"/>
      <c r="H97" s="1808"/>
      <c r="I97" s="1808"/>
      <c r="J97" s="1808"/>
      <c r="K97" s="1808"/>
      <c r="L97" s="1808"/>
      <c r="M97" s="1808"/>
      <c r="N97" s="1808"/>
      <c r="O97" s="1808"/>
      <c r="P97" s="1808"/>
      <c r="Q97" s="1808"/>
      <c r="R97" s="1808"/>
      <c r="S97" s="1808"/>
      <c r="T97" s="1808"/>
      <c r="U97" s="1808"/>
      <c r="V97" s="1519"/>
      <c r="W97" s="1519"/>
      <c r="X97" s="1808"/>
      <c r="Y97" s="1808"/>
      <c r="Z97" s="1808"/>
      <c r="AA97" s="1666" t="s">
        <v>1703</v>
      </c>
      <c r="AB97" s="1666" t="s">
        <v>1703</v>
      </c>
      <c r="AC97" s="1666"/>
      <c r="AD97" s="1666" t="s">
        <v>1703</v>
      </c>
      <c r="AE97" s="1666" t="s">
        <v>1703</v>
      </c>
      <c r="AF97" s="1666" t="s">
        <v>1703</v>
      </c>
      <c r="AG97" s="1666"/>
      <c r="AH97" s="2392"/>
      <c r="AI97" s="1666"/>
      <c r="AJ97" s="1666"/>
      <c r="AK97" s="1666"/>
      <c r="AL97" s="1666"/>
      <c r="AM97" s="1666"/>
      <c r="AN97" s="1666"/>
      <c r="AO97" s="1666"/>
      <c r="AP97" s="1973"/>
      <c r="AQ97" s="1973"/>
      <c r="AR97" s="1973"/>
      <c r="AS97" s="1973"/>
      <c r="AT97" s="1973"/>
      <c r="AU97" s="1973"/>
      <c r="AV97" s="1973"/>
      <c r="AW97" s="1973"/>
      <c r="AX97" s="1973"/>
      <c r="AY97" s="1973"/>
      <c r="AZ97" s="1973"/>
      <c r="BA97" s="1973"/>
      <c r="BB97" s="1973"/>
      <c r="BC97" s="1973"/>
      <c r="BD97" s="1973"/>
      <c r="BE97" s="1973"/>
      <c r="BF97" s="1973"/>
      <c r="BG97" s="1973"/>
      <c r="BH97" s="1973"/>
      <c r="BI97" s="1973"/>
      <c r="BJ97" s="1973"/>
      <c r="BK97" s="1973"/>
      <c r="BL97" s="1973"/>
      <c r="BM97" s="1973"/>
      <c r="BN97" s="1973"/>
      <c r="BO97" s="1973"/>
      <c r="BP97" s="1973"/>
      <c r="BQ97" s="1973"/>
      <c r="BR97" s="1973"/>
      <c r="BS97" s="1973"/>
      <c r="BT97" s="1973"/>
      <c r="BU97" s="1973"/>
      <c r="BV97" s="1973"/>
      <c r="BW97" s="1973"/>
      <c r="BX97" s="1973"/>
      <c r="BY97" s="1973"/>
      <c r="BZ97" s="1973"/>
      <c r="CA97" s="1973"/>
      <c r="CB97" s="1973"/>
      <c r="CC97" s="1973"/>
      <c r="CD97" s="1973"/>
      <c r="CE97" s="1973"/>
      <c r="CF97" s="1973"/>
      <c r="CG97" s="1973"/>
      <c r="CH97" s="1973"/>
      <c r="CI97" s="1973"/>
      <c r="CJ97" s="1973"/>
      <c r="CK97" s="1973"/>
      <c r="CL97" s="1973"/>
      <c r="CM97" s="1973"/>
      <c r="CN97" s="1973"/>
      <c r="CO97" s="1973"/>
      <c r="CP97" s="1973"/>
      <c r="CQ97" s="1973"/>
      <c r="CR97" s="1973"/>
      <c r="CS97" s="1973"/>
      <c r="CT97" s="1973"/>
      <c r="CU97" s="1973"/>
      <c r="CV97" s="1973"/>
      <c r="CW97" s="1973"/>
      <c r="CX97" s="1973"/>
      <c r="CY97" s="1973"/>
      <c r="CZ97" s="1973"/>
      <c r="DA97" s="1973"/>
      <c r="DB97" s="1973"/>
      <c r="DC97" s="1973"/>
      <c r="DD97" s="1973"/>
      <c r="DE97" s="1973"/>
      <c r="DF97" s="1973"/>
      <c r="DG97" s="1973"/>
      <c r="DH97" s="1973"/>
      <c r="DI97" s="1973"/>
      <c r="DJ97" s="1973"/>
      <c r="DK97" s="1973"/>
      <c r="DL97" s="1973"/>
      <c r="DM97" s="1973"/>
      <c r="DN97" s="1973"/>
      <c r="DO97" s="1973"/>
      <c r="DP97" s="1973"/>
      <c r="DQ97" s="1973"/>
      <c r="DR97" s="1973"/>
      <c r="DS97" s="1973"/>
      <c r="DT97" s="1973"/>
      <c r="DU97" s="1973"/>
      <c r="DV97" s="1973"/>
      <c r="DW97" s="1973"/>
      <c r="DX97" s="1973"/>
      <c r="DY97" s="1973"/>
      <c r="DZ97" s="1973"/>
      <c r="EA97" s="1973"/>
      <c r="EB97" s="1973"/>
      <c r="EC97" s="1973"/>
      <c r="ED97" s="1973"/>
      <c r="EE97" s="1973"/>
      <c r="EF97" s="1973"/>
      <c r="EG97" s="1973"/>
      <c r="EH97" s="1973"/>
      <c r="EI97" s="1973"/>
      <c r="EJ97" s="1973"/>
      <c r="EK97" s="1973"/>
      <c r="EL97" s="1973"/>
      <c r="EM97" s="1973"/>
      <c r="EN97" s="1973"/>
      <c r="EO97" s="1973"/>
      <c r="EP97" s="1973"/>
      <c r="EQ97" s="1973"/>
      <c r="ER97" s="1973"/>
      <c r="ES97" s="1973"/>
      <c r="ET97" s="1973"/>
      <c r="EU97" s="1973"/>
      <c r="EV97" s="1973"/>
      <c r="EW97" s="1973"/>
      <c r="EX97" s="1973"/>
      <c r="EY97" s="1973"/>
      <c r="EZ97" s="1973"/>
      <c r="FA97" s="1973"/>
      <c r="FB97" s="1973"/>
      <c r="FC97" s="1973"/>
      <c r="FD97" s="1973"/>
      <c r="FE97" s="1973"/>
      <c r="FF97" s="1973"/>
      <c r="FG97" s="1973"/>
      <c r="FH97" s="1973"/>
      <c r="FI97" s="1973"/>
      <c r="FJ97" s="1973"/>
      <c r="FK97" s="1973"/>
      <c r="FL97" s="1973"/>
      <c r="FM97" s="1973"/>
      <c r="FN97" s="1973"/>
      <c r="FO97" s="1973"/>
      <c r="FP97" s="1973"/>
      <c r="FQ97" s="1973"/>
      <c r="FR97" s="1973"/>
      <c r="FS97" s="1973"/>
      <c r="FT97" s="1973"/>
      <c r="FU97" s="1973"/>
      <c r="FV97" s="1973"/>
      <c r="FW97" s="1973"/>
      <c r="FX97" s="1973"/>
      <c r="FY97" s="1973"/>
      <c r="FZ97" s="1973"/>
      <c r="GA97" s="1973"/>
      <c r="GB97" s="1973"/>
      <c r="GC97" s="1973"/>
      <c r="GD97" s="1973"/>
      <c r="GE97" s="1973"/>
      <c r="GF97" s="1973"/>
      <c r="GG97" s="1973"/>
      <c r="GH97" s="1973"/>
      <c r="GI97" s="1973"/>
      <c r="GJ97" s="1973"/>
      <c r="GK97" s="1973"/>
      <c r="GL97" s="1973"/>
      <c r="GM97" s="1973"/>
      <c r="GN97" s="1973"/>
      <c r="GO97" s="1973"/>
      <c r="GP97" s="1973"/>
    </row>
    <row r="98" spans="1:198" s="1806" customFormat="1" ht="18.75" x14ac:dyDescent="0.3">
      <c r="A98" s="1665" t="s">
        <v>1737</v>
      </c>
      <c r="B98" s="1807">
        <v>45946</v>
      </c>
      <c r="C98" s="1808"/>
      <c r="D98" s="1808"/>
      <c r="E98" s="1808"/>
      <c r="F98" s="1808"/>
      <c r="G98" s="1808"/>
      <c r="H98" s="1808"/>
      <c r="I98" s="1808"/>
      <c r="J98" s="1808"/>
      <c r="K98" s="1808"/>
      <c r="L98" s="1808"/>
      <c r="M98" s="1808"/>
      <c r="N98" s="1808"/>
      <c r="O98" s="1808"/>
      <c r="P98" s="1808"/>
      <c r="Q98" s="1808"/>
      <c r="R98" s="1808"/>
      <c r="S98" s="1808"/>
      <c r="T98" s="1808"/>
      <c r="U98" s="1808"/>
      <c r="V98" s="1519"/>
      <c r="W98" s="1519"/>
      <c r="X98" s="1808"/>
      <c r="Y98" s="1808"/>
      <c r="Z98" s="1808"/>
      <c r="AA98" s="1666" t="s">
        <v>1703</v>
      </c>
      <c r="AB98" s="1666" t="s">
        <v>1703</v>
      </c>
      <c r="AC98" s="1666" t="s">
        <v>1703</v>
      </c>
      <c r="AD98" s="1666" t="s">
        <v>1703</v>
      </c>
      <c r="AE98" s="1666" t="s">
        <v>1703</v>
      </c>
      <c r="AF98" s="1666" t="s">
        <v>1703</v>
      </c>
      <c r="AG98" s="1666"/>
      <c r="AH98" s="2392"/>
      <c r="AI98" s="1666"/>
      <c r="AJ98" s="1666"/>
      <c r="AK98" s="1666"/>
      <c r="AL98" s="1666"/>
      <c r="AM98" s="1666"/>
      <c r="AN98" s="1666"/>
      <c r="AO98" s="1666"/>
      <c r="AP98" s="1973"/>
      <c r="AQ98" s="1973"/>
      <c r="AR98" s="1973"/>
      <c r="AS98" s="1973"/>
      <c r="AT98" s="1973"/>
      <c r="AU98" s="1973"/>
      <c r="AV98" s="1973"/>
      <c r="AW98" s="1973"/>
      <c r="AX98" s="1973"/>
      <c r="AY98" s="1973"/>
      <c r="AZ98" s="1973"/>
      <c r="BA98" s="1973"/>
      <c r="BB98" s="1973"/>
      <c r="BC98" s="1973"/>
      <c r="BD98" s="1973"/>
      <c r="BE98" s="1973"/>
      <c r="BF98" s="1973"/>
      <c r="BG98" s="1973"/>
      <c r="BH98" s="1973"/>
      <c r="BI98" s="1973"/>
      <c r="BJ98" s="1973"/>
      <c r="BK98" s="1973"/>
      <c r="BL98" s="1973"/>
      <c r="BM98" s="1973"/>
      <c r="BN98" s="1973"/>
      <c r="BO98" s="1973"/>
      <c r="BP98" s="1973"/>
      <c r="BQ98" s="1973"/>
      <c r="BR98" s="1973"/>
      <c r="BS98" s="1973"/>
      <c r="BT98" s="1973"/>
      <c r="BU98" s="1973"/>
      <c r="BV98" s="1973"/>
      <c r="BW98" s="1973"/>
      <c r="BX98" s="1973"/>
      <c r="BY98" s="1973"/>
      <c r="BZ98" s="1973"/>
      <c r="CA98" s="1973"/>
      <c r="CB98" s="1973"/>
      <c r="CC98" s="1973"/>
      <c r="CD98" s="1973"/>
      <c r="CE98" s="1973"/>
      <c r="CF98" s="1973"/>
      <c r="CG98" s="1973"/>
      <c r="CH98" s="1973"/>
      <c r="CI98" s="1973"/>
      <c r="CJ98" s="1973"/>
      <c r="CK98" s="1973"/>
      <c r="CL98" s="1973"/>
      <c r="CM98" s="1973"/>
      <c r="CN98" s="1973"/>
      <c r="CO98" s="1973"/>
      <c r="CP98" s="1973"/>
      <c r="CQ98" s="1973"/>
      <c r="CR98" s="1973"/>
      <c r="CS98" s="1973"/>
      <c r="CT98" s="1973"/>
      <c r="CU98" s="1973"/>
      <c r="CV98" s="1973"/>
      <c r="CW98" s="1973"/>
      <c r="CX98" s="1973"/>
      <c r="CY98" s="1973"/>
      <c r="CZ98" s="1973"/>
      <c r="DA98" s="1973"/>
      <c r="DB98" s="1973"/>
      <c r="DC98" s="1973"/>
      <c r="DD98" s="1973"/>
      <c r="DE98" s="1973"/>
      <c r="DF98" s="1973"/>
      <c r="DG98" s="1973"/>
      <c r="DH98" s="1973"/>
      <c r="DI98" s="1973"/>
      <c r="DJ98" s="1973"/>
      <c r="DK98" s="1973"/>
      <c r="DL98" s="1973"/>
      <c r="DM98" s="1973"/>
      <c r="DN98" s="1973"/>
      <c r="DO98" s="1973"/>
      <c r="DP98" s="1973"/>
      <c r="DQ98" s="1973"/>
      <c r="DR98" s="1973"/>
      <c r="DS98" s="1973"/>
      <c r="DT98" s="1973"/>
      <c r="DU98" s="1973"/>
      <c r="DV98" s="1973"/>
      <c r="DW98" s="1973"/>
      <c r="DX98" s="1973"/>
      <c r="DY98" s="1973"/>
      <c r="DZ98" s="1973"/>
      <c r="EA98" s="1973"/>
      <c r="EB98" s="1973"/>
      <c r="EC98" s="1973"/>
      <c r="ED98" s="1973"/>
      <c r="EE98" s="1973"/>
      <c r="EF98" s="1973"/>
      <c r="EG98" s="1973"/>
      <c r="EH98" s="1973"/>
      <c r="EI98" s="1973"/>
      <c r="EJ98" s="1973"/>
      <c r="EK98" s="1973"/>
      <c r="EL98" s="1973"/>
      <c r="EM98" s="1973"/>
      <c r="EN98" s="1973"/>
      <c r="EO98" s="1973"/>
      <c r="EP98" s="1973"/>
      <c r="EQ98" s="1973"/>
      <c r="ER98" s="1973"/>
      <c r="ES98" s="1973"/>
      <c r="ET98" s="1973"/>
      <c r="EU98" s="1973"/>
      <c r="EV98" s="1973"/>
      <c r="EW98" s="1973"/>
      <c r="EX98" s="1973"/>
      <c r="EY98" s="1973"/>
      <c r="EZ98" s="1973"/>
      <c r="FA98" s="1973"/>
      <c r="FB98" s="1973"/>
      <c r="FC98" s="1973"/>
      <c r="FD98" s="1973"/>
      <c r="FE98" s="1973"/>
      <c r="FF98" s="1973"/>
      <c r="FG98" s="1973"/>
      <c r="FH98" s="1973"/>
      <c r="FI98" s="1973"/>
      <c r="FJ98" s="1973"/>
      <c r="FK98" s="1973"/>
      <c r="FL98" s="1973"/>
      <c r="FM98" s="1973"/>
      <c r="FN98" s="1973"/>
      <c r="FO98" s="1973"/>
      <c r="FP98" s="1973"/>
      <c r="FQ98" s="1973"/>
      <c r="FR98" s="1973"/>
      <c r="FS98" s="1973"/>
      <c r="FT98" s="1973"/>
      <c r="FU98" s="1973"/>
      <c r="FV98" s="1973"/>
      <c r="FW98" s="1973"/>
      <c r="FX98" s="1973"/>
      <c r="FY98" s="1973"/>
      <c r="FZ98" s="1973"/>
      <c r="GA98" s="1973"/>
      <c r="GB98" s="1973"/>
      <c r="GC98" s="1973"/>
      <c r="GD98" s="1973"/>
      <c r="GE98" s="1973"/>
      <c r="GF98" s="1973"/>
      <c r="GG98" s="1973"/>
      <c r="GH98" s="1973"/>
      <c r="GI98" s="1973"/>
      <c r="GJ98" s="1973"/>
      <c r="GK98" s="1973"/>
      <c r="GL98" s="1973"/>
      <c r="GM98" s="1973"/>
      <c r="GN98" s="1973"/>
      <c r="GO98" s="1973"/>
      <c r="GP98" s="1973"/>
    </row>
    <row r="99" spans="1:198" s="1666" customFormat="1" ht="18.75" x14ac:dyDescent="0.3">
      <c r="A99" s="1665" t="s">
        <v>1566</v>
      </c>
      <c r="B99" s="1807">
        <v>45946</v>
      </c>
      <c r="C99" s="1808"/>
      <c r="D99" s="1808"/>
      <c r="E99" s="1808"/>
      <c r="F99" s="1808"/>
      <c r="G99" s="1808"/>
      <c r="H99" s="1808"/>
      <c r="I99" s="1808"/>
      <c r="J99" s="1808"/>
      <c r="K99" s="1808"/>
      <c r="L99" s="1808"/>
      <c r="M99" s="1808"/>
      <c r="N99" s="1808"/>
      <c r="O99" s="1808"/>
      <c r="P99" s="1808"/>
      <c r="Q99" s="1808"/>
      <c r="R99" s="1808"/>
      <c r="S99" s="1808"/>
      <c r="T99" s="1808"/>
      <c r="U99" s="1808"/>
      <c r="V99" s="1519"/>
      <c r="W99" s="1808"/>
      <c r="X99" s="1808"/>
      <c r="Y99" s="1808"/>
      <c r="Z99" s="1808"/>
      <c r="AB99" s="1666" t="s">
        <v>1703</v>
      </c>
      <c r="AC99" s="1666" t="s">
        <v>1703</v>
      </c>
      <c r="AD99" s="1666" t="s">
        <v>1703</v>
      </c>
      <c r="AE99" s="1666" t="s">
        <v>1703</v>
      </c>
      <c r="AF99" s="1666" t="s">
        <v>1703</v>
      </c>
      <c r="AH99" s="2392"/>
      <c r="AP99" s="1973"/>
      <c r="AQ99" s="1973"/>
      <c r="AR99" s="1973"/>
      <c r="AS99" s="1973"/>
      <c r="AT99" s="1973"/>
      <c r="AU99" s="1973"/>
      <c r="AV99" s="1973"/>
      <c r="AW99" s="1973"/>
      <c r="AX99" s="1973"/>
      <c r="AY99" s="1973"/>
      <c r="AZ99" s="1973"/>
      <c r="BA99" s="1973"/>
      <c r="BB99" s="1973"/>
      <c r="BC99" s="1973"/>
      <c r="BD99" s="1973"/>
      <c r="BE99" s="1973"/>
      <c r="BF99" s="1973"/>
      <c r="BG99" s="1973"/>
      <c r="BH99" s="1973"/>
      <c r="BI99" s="1973"/>
      <c r="BJ99" s="1973"/>
      <c r="BK99" s="1973"/>
      <c r="BL99" s="1973"/>
      <c r="BM99" s="1973"/>
      <c r="BN99" s="1973"/>
      <c r="BO99" s="1973"/>
      <c r="BP99" s="1973"/>
      <c r="BQ99" s="1973"/>
      <c r="BR99" s="1973"/>
      <c r="BS99" s="1973"/>
      <c r="BT99" s="1973"/>
      <c r="BU99" s="1973"/>
      <c r="BV99" s="1973"/>
      <c r="BW99" s="1973"/>
      <c r="BX99" s="1973"/>
      <c r="BY99" s="1973"/>
      <c r="BZ99" s="1973"/>
      <c r="CA99" s="1973"/>
      <c r="CB99" s="1973"/>
      <c r="CC99" s="1973"/>
      <c r="CD99" s="1973"/>
      <c r="CE99" s="1973"/>
      <c r="CF99" s="1973"/>
      <c r="CG99" s="1973"/>
      <c r="CH99" s="1973"/>
      <c r="CI99" s="1973"/>
      <c r="CJ99" s="1973"/>
      <c r="CK99" s="1973"/>
      <c r="CL99" s="1973"/>
      <c r="CM99" s="1973"/>
      <c r="CN99" s="1973"/>
      <c r="CO99" s="1973"/>
      <c r="CP99" s="1973"/>
      <c r="CQ99" s="1973"/>
      <c r="CR99" s="1973"/>
      <c r="CS99" s="1973"/>
      <c r="CT99" s="1973"/>
      <c r="CU99" s="1973"/>
      <c r="CV99" s="1973"/>
      <c r="CW99" s="1973"/>
      <c r="CX99" s="1973"/>
      <c r="CY99" s="1973"/>
      <c r="CZ99" s="1973"/>
      <c r="DA99" s="1973"/>
      <c r="DB99" s="1973"/>
      <c r="DC99" s="1973"/>
      <c r="DD99" s="1973"/>
      <c r="DE99" s="1973"/>
      <c r="DF99" s="1973"/>
      <c r="DG99" s="1973"/>
      <c r="DH99" s="1973"/>
      <c r="DI99" s="1973"/>
      <c r="DJ99" s="1973"/>
      <c r="DK99" s="1973"/>
      <c r="DL99" s="1973"/>
      <c r="DM99" s="1973"/>
      <c r="DN99" s="1973"/>
      <c r="DO99" s="1973"/>
      <c r="DP99" s="1973"/>
      <c r="DQ99" s="1973"/>
      <c r="DR99" s="1973"/>
      <c r="DS99" s="1973"/>
      <c r="DT99" s="1973"/>
      <c r="DU99" s="1973"/>
      <c r="DV99" s="1973"/>
      <c r="DW99" s="1973"/>
      <c r="DX99" s="1973"/>
      <c r="DY99" s="1973"/>
      <c r="DZ99" s="1973"/>
      <c r="EA99" s="1973"/>
      <c r="EB99" s="1973"/>
      <c r="EC99" s="1973"/>
      <c r="ED99" s="1973"/>
      <c r="EE99" s="1973"/>
      <c r="EF99" s="1973"/>
      <c r="EG99" s="1973"/>
      <c r="EH99" s="1973"/>
      <c r="EI99" s="1973"/>
      <c r="EJ99" s="1973"/>
      <c r="EK99" s="1973"/>
      <c r="EL99" s="1973"/>
      <c r="EM99" s="1973"/>
      <c r="EN99" s="1973"/>
      <c r="EO99" s="1973"/>
      <c r="EP99" s="1973"/>
      <c r="EQ99" s="1973"/>
      <c r="ER99" s="1973"/>
      <c r="ES99" s="1973"/>
      <c r="ET99" s="1973"/>
      <c r="EU99" s="1973"/>
      <c r="EV99" s="1973"/>
      <c r="EW99" s="1973"/>
      <c r="EX99" s="1973"/>
      <c r="EY99" s="1973"/>
      <c r="EZ99" s="1973"/>
      <c r="FA99" s="1973"/>
      <c r="FB99" s="1973"/>
      <c r="FC99" s="1973"/>
      <c r="FD99" s="1973"/>
      <c r="FE99" s="1973"/>
      <c r="FF99" s="1973"/>
      <c r="FG99" s="1973"/>
      <c r="FH99" s="1973"/>
      <c r="FI99" s="1973"/>
      <c r="FJ99" s="1973"/>
      <c r="FK99" s="1973"/>
      <c r="FL99" s="1973"/>
      <c r="FM99" s="1973"/>
      <c r="FN99" s="1973"/>
      <c r="FO99" s="1973"/>
      <c r="FP99" s="1973"/>
      <c r="FQ99" s="1973"/>
      <c r="FR99" s="1973"/>
      <c r="FS99" s="1973"/>
      <c r="FT99" s="1973"/>
      <c r="FU99" s="1973"/>
      <c r="FV99" s="1973"/>
      <c r="FW99" s="1973"/>
      <c r="FX99" s="1973"/>
      <c r="FY99" s="1973"/>
      <c r="FZ99" s="1973"/>
      <c r="GA99" s="1973"/>
      <c r="GB99" s="1973"/>
      <c r="GC99" s="1973"/>
      <c r="GD99" s="1973"/>
      <c r="GE99" s="1973"/>
      <c r="GF99" s="1973"/>
      <c r="GG99" s="1973"/>
      <c r="GH99" s="1973"/>
      <c r="GI99" s="1973"/>
      <c r="GJ99" s="1973"/>
      <c r="GK99" s="1973"/>
      <c r="GL99" s="1973"/>
      <c r="GM99" s="1973"/>
      <c r="GN99" s="1973"/>
      <c r="GO99" s="1973"/>
      <c r="GP99" s="1973"/>
    </row>
    <row r="100" spans="1:198" s="1666" customFormat="1" ht="18.75" x14ac:dyDescent="0.3">
      <c r="A100" s="1665" t="s">
        <v>461</v>
      </c>
      <c r="B100" s="1807">
        <v>45946</v>
      </c>
      <c r="C100" s="1808"/>
      <c r="D100" s="1808"/>
      <c r="E100" s="1808"/>
      <c r="F100" s="1808"/>
      <c r="G100" s="1808"/>
      <c r="H100" s="1808"/>
      <c r="I100" s="1808"/>
      <c r="J100" s="1808"/>
      <c r="K100" s="1808"/>
      <c r="L100" s="1808"/>
      <c r="M100" s="1808"/>
      <c r="N100" s="1808"/>
      <c r="O100" s="1808"/>
      <c r="P100" s="1808"/>
      <c r="Q100" s="1808"/>
      <c r="R100" s="1808"/>
      <c r="S100" s="1808"/>
      <c r="T100" s="1808"/>
      <c r="U100" s="1808"/>
      <c r="V100" s="1519"/>
      <c r="W100" s="1808"/>
      <c r="X100" s="1808"/>
      <c r="Y100" s="1808"/>
      <c r="Z100" s="1808"/>
      <c r="AB100" s="1666" t="s">
        <v>1703</v>
      </c>
      <c r="AD100" s="1666" t="s">
        <v>1703</v>
      </c>
      <c r="AE100" s="1666" t="s">
        <v>1703</v>
      </c>
      <c r="AF100" s="1666" t="s">
        <v>1703</v>
      </c>
      <c r="AH100" s="2392"/>
      <c r="AP100" s="1973"/>
      <c r="AQ100" s="1973"/>
      <c r="AR100" s="1973"/>
      <c r="AS100" s="1973"/>
      <c r="AT100" s="1973"/>
      <c r="AU100" s="1973"/>
      <c r="AV100" s="1973"/>
      <c r="AW100" s="1973"/>
      <c r="AX100" s="1973"/>
      <c r="AY100" s="1973"/>
      <c r="AZ100" s="1973"/>
      <c r="BA100" s="1973"/>
      <c r="BB100" s="1973"/>
      <c r="BC100" s="1973"/>
      <c r="BD100" s="1973"/>
      <c r="BE100" s="1973"/>
      <c r="BF100" s="1973"/>
      <c r="BG100" s="1973"/>
      <c r="BH100" s="1973"/>
      <c r="BI100" s="1973"/>
      <c r="BJ100" s="1973"/>
      <c r="BK100" s="1973"/>
      <c r="BL100" s="1973"/>
      <c r="BM100" s="1973"/>
      <c r="BN100" s="1973"/>
      <c r="BO100" s="1973"/>
      <c r="BP100" s="1973"/>
      <c r="BQ100" s="1973"/>
      <c r="BR100" s="1973"/>
      <c r="BS100" s="1973"/>
      <c r="BT100" s="1973"/>
      <c r="BU100" s="1973"/>
      <c r="BV100" s="1973"/>
      <c r="BW100" s="1973"/>
      <c r="BX100" s="1973"/>
      <c r="BY100" s="1973"/>
      <c r="BZ100" s="1973"/>
      <c r="CA100" s="1973"/>
      <c r="CB100" s="1973"/>
      <c r="CC100" s="1973"/>
      <c r="CD100" s="1973"/>
      <c r="CE100" s="1973"/>
      <c r="CF100" s="1973"/>
      <c r="CG100" s="1973"/>
      <c r="CH100" s="1973"/>
      <c r="CI100" s="1973"/>
      <c r="CJ100" s="1973"/>
      <c r="CK100" s="1973"/>
      <c r="CL100" s="1973"/>
      <c r="CM100" s="1973"/>
      <c r="CN100" s="1973"/>
      <c r="CO100" s="1973"/>
      <c r="CP100" s="1973"/>
      <c r="CQ100" s="1973"/>
      <c r="CR100" s="1973"/>
      <c r="CS100" s="1973"/>
      <c r="CT100" s="1973"/>
      <c r="CU100" s="1973"/>
      <c r="CV100" s="1973"/>
      <c r="CW100" s="1973"/>
      <c r="CX100" s="1973"/>
      <c r="CY100" s="1973"/>
      <c r="CZ100" s="1973"/>
      <c r="DA100" s="1973"/>
      <c r="DB100" s="1973"/>
      <c r="DC100" s="1973"/>
      <c r="DD100" s="1973"/>
      <c r="DE100" s="1973"/>
      <c r="DF100" s="1973"/>
      <c r="DG100" s="1973"/>
      <c r="DH100" s="1973"/>
      <c r="DI100" s="1973"/>
      <c r="DJ100" s="1973"/>
      <c r="DK100" s="1973"/>
      <c r="DL100" s="1973"/>
      <c r="DM100" s="1973"/>
      <c r="DN100" s="1973"/>
      <c r="DO100" s="1973"/>
      <c r="DP100" s="1973"/>
      <c r="DQ100" s="1973"/>
      <c r="DR100" s="1973"/>
      <c r="DS100" s="1973"/>
      <c r="DT100" s="1973"/>
      <c r="DU100" s="1973"/>
      <c r="DV100" s="1973"/>
      <c r="DW100" s="1973"/>
      <c r="DX100" s="1973"/>
      <c r="DY100" s="1973"/>
      <c r="DZ100" s="1973"/>
      <c r="EA100" s="1973"/>
      <c r="EB100" s="1973"/>
      <c r="EC100" s="1973"/>
      <c r="ED100" s="1973"/>
      <c r="EE100" s="1973"/>
      <c r="EF100" s="1973"/>
      <c r="EG100" s="1973"/>
      <c r="EH100" s="1973"/>
      <c r="EI100" s="1973"/>
      <c r="EJ100" s="1973"/>
      <c r="EK100" s="1973"/>
      <c r="EL100" s="1973"/>
      <c r="EM100" s="1973"/>
      <c r="EN100" s="1973"/>
      <c r="EO100" s="1973"/>
      <c r="EP100" s="1973"/>
      <c r="EQ100" s="1973"/>
      <c r="ER100" s="1973"/>
      <c r="ES100" s="1973"/>
      <c r="ET100" s="1973"/>
      <c r="EU100" s="1973"/>
      <c r="EV100" s="1973"/>
      <c r="EW100" s="1973"/>
      <c r="EX100" s="1973"/>
      <c r="EY100" s="1973"/>
      <c r="EZ100" s="1973"/>
      <c r="FA100" s="1973"/>
      <c r="FB100" s="1973"/>
      <c r="FC100" s="1973"/>
      <c r="FD100" s="1973"/>
      <c r="FE100" s="1973"/>
      <c r="FF100" s="1973"/>
      <c r="FG100" s="1973"/>
      <c r="FH100" s="1973"/>
      <c r="FI100" s="1973"/>
      <c r="FJ100" s="1973"/>
      <c r="FK100" s="1973"/>
      <c r="FL100" s="1973"/>
      <c r="FM100" s="1973"/>
      <c r="FN100" s="1973"/>
      <c r="FO100" s="1973"/>
      <c r="FP100" s="1973"/>
      <c r="FQ100" s="1973"/>
      <c r="FR100" s="1973"/>
      <c r="FS100" s="1973"/>
      <c r="FT100" s="1973"/>
      <c r="FU100" s="1973"/>
      <c r="FV100" s="1973"/>
      <c r="FW100" s="1973"/>
      <c r="FX100" s="1973"/>
      <c r="FY100" s="1973"/>
      <c r="FZ100" s="1973"/>
      <c r="GA100" s="1973"/>
      <c r="GB100" s="1973"/>
      <c r="GC100" s="1973"/>
      <c r="GD100" s="1973"/>
      <c r="GE100" s="1973"/>
      <c r="GF100" s="1973"/>
      <c r="GG100" s="1973"/>
      <c r="GH100" s="1973"/>
      <c r="GI100" s="1973"/>
      <c r="GJ100" s="1973"/>
      <c r="GK100" s="1973"/>
      <c r="GL100" s="1973"/>
      <c r="GM100" s="1973"/>
      <c r="GN100" s="1973"/>
      <c r="GO100" s="1973"/>
      <c r="GP100" s="1973"/>
    </row>
    <row r="101" spans="1:198" s="1666" customFormat="1" ht="18.75" x14ac:dyDescent="0.3">
      <c r="A101" s="1665" t="s">
        <v>1738</v>
      </c>
      <c r="B101" s="1807">
        <v>45946</v>
      </c>
      <c r="V101" s="1667"/>
      <c r="AA101" s="1666" t="s">
        <v>1703</v>
      </c>
      <c r="AB101" s="1666" t="s">
        <v>1703</v>
      </c>
      <c r="AC101" s="1666" t="s">
        <v>1703</v>
      </c>
      <c r="AD101" s="1666" t="s">
        <v>1703</v>
      </c>
      <c r="AE101" s="1666" t="s">
        <v>1703</v>
      </c>
      <c r="AF101" s="1666" t="s">
        <v>1703</v>
      </c>
      <c r="AH101" s="2392"/>
      <c r="AP101" s="1973"/>
      <c r="AQ101" s="1973"/>
      <c r="AR101" s="1973"/>
      <c r="AS101" s="1973"/>
      <c r="AT101" s="1973"/>
      <c r="AU101" s="1973"/>
      <c r="AV101" s="1973"/>
      <c r="AW101" s="1973"/>
      <c r="AX101" s="1973"/>
      <c r="AY101" s="1973"/>
      <c r="AZ101" s="1973"/>
      <c r="BA101" s="1973"/>
      <c r="BB101" s="1973"/>
      <c r="BC101" s="1973"/>
      <c r="BD101" s="1973"/>
      <c r="BE101" s="1973"/>
      <c r="BF101" s="1973"/>
      <c r="BG101" s="1973"/>
      <c r="BH101" s="1973"/>
      <c r="BI101" s="1973"/>
      <c r="BJ101" s="1973"/>
      <c r="BK101" s="1973"/>
      <c r="BL101" s="1973"/>
      <c r="BM101" s="1973"/>
      <c r="BN101" s="1973"/>
      <c r="BO101" s="1973"/>
      <c r="BP101" s="1973"/>
      <c r="BQ101" s="1973"/>
      <c r="BR101" s="1973"/>
      <c r="BS101" s="1973"/>
      <c r="BT101" s="1973"/>
      <c r="BU101" s="1973"/>
      <c r="BV101" s="1973"/>
      <c r="BW101" s="1973"/>
      <c r="BX101" s="1973"/>
      <c r="BY101" s="1973"/>
      <c r="BZ101" s="1973"/>
      <c r="CA101" s="1973"/>
      <c r="CB101" s="1973"/>
      <c r="CC101" s="1973"/>
      <c r="CD101" s="1973"/>
      <c r="CE101" s="1973"/>
      <c r="CF101" s="1973"/>
      <c r="CG101" s="1973"/>
      <c r="CH101" s="1973"/>
      <c r="CI101" s="1973"/>
      <c r="CJ101" s="1973"/>
      <c r="CK101" s="1973"/>
      <c r="CL101" s="1973"/>
      <c r="CM101" s="1973"/>
      <c r="CN101" s="1973"/>
      <c r="CO101" s="1973"/>
      <c r="CP101" s="1973"/>
      <c r="CQ101" s="1973"/>
      <c r="CR101" s="1973"/>
      <c r="CS101" s="1973"/>
      <c r="CT101" s="1973"/>
      <c r="CU101" s="1973"/>
      <c r="CV101" s="1973"/>
      <c r="CW101" s="1973"/>
      <c r="CX101" s="1973"/>
      <c r="CY101" s="1973"/>
      <c r="CZ101" s="1973"/>
      <c r="DA101" s="1973"/>
      <c r="DB101" s="1973"/>
      <c r="DC101" s="1973"/>
      <c r="DD101" s="1973"/>
      <c r="DE101" s="1973"/>
      <c r="DF101" s="1973"/>
      <c r="DG101" s="1973"/>
      <c r="DH101" s="1973"/>
      <c r="DI101" s="1973"/>
      <c r="DJ101" s="1973"/>
      <c r="DK101" s="1973"/>
      <c r="DL101" s="1973"/>
      <c r="DM101" s="1973"/>
      <c r="DN101" s="1973"/>
      <c r="DO101" s="1973"/>
      <c r="DP101" s="1973"/>
      <c r="DQ101" s="1973"/>
      <c r="DR101" s="1973"/>
      <c r="DS101" s="1973"/>
      <c r="DT101" s="1973"/>
      <c r="DU101" s="1973"/>
      <c r="DV101" s="1973"/>
      <c r="DW101" s="1973"/>
      <c r="DX101" s="1973"/>
      <c r="DY101" s="1973"/>
      <c r="DZ101" s="1973"/>
      <c r="EA101" s="1973"/>
      <c r="EB101" s="1973"/>
      <c r="EC101" s="1973"/>
      <c r="ED101" s="1973"/>
      <c r="EE101" s="1973"/>
      <c r="EF101" s="1973"/>
      <c r="EG101" s="1973"/>
      <c r="EH101" s="1973"/>
      <c r="EI101" s="1973"/>
      <c r="EJ101" s="1973"/>
      <c r="EK101" s="1973"/>
      <c r="EL101" s="1973"/>
      <c r="EM101" s="1973"/>
      <c r="EN101" s="1973"/>
      <c r="EO101" s="1973"/>
      <c r="EP101" s="1973"/>
      <c r="EQ101" s="1973"/>
      <c r="ER101" s="1973"/>
      <c r="ES101" s="1973"/>
      <c r="ET101" s="1973"/>
      <c r="EU101" s="1973"/>
      <c r="EV101" s="1973"/>
      <c r="EW101" s="1973"/>
      <c r="EX101" s="1973"/>
      <c r="EY101" s="1973"/>
      <c r="EZ101" s="1973"/>
      <c r="FA101" s="1973"/>
      <c r="FB101" s="1973"/>
      <c r="FC101" s="1973"/>
      <c r="FD101" s="1973"/>
      <c r="FE101" s="1973"/>
      <c r="FF101" s="1973"/>
      <c r="FG101" s="1973"/>
      <c r="FH101" s="1973"/>
      <c r="FI101" s="1973"/>
      <c r="FJ101" s="1973"/>
      <c r="FK101" s="1973"/>
      <c r="FL101" s="1973"/>
      <c r="FM101" s="1973"/>
      <c r="FN101" s="1973"/>
      <c r="FO101" s="1973"/>
      <c r="FP101" s="1973"/>
      <c r="FQ101" s="1973"/>
      <c r="FR101" s="1973"/>
      <c r="FS101" s="1973"/>
      <c r="FT101" s="1973"/>
      <c r="FU101" s="1973"/>
      <c r="FV101" s="1973"/>
      <c r="FW101" s="1973"/>
      <c r="FX101" s="1973"/>
      <c r="FY101" s="1973"/>
      <c r="FZ101" s="1973"/>
      <c r="GA101" s="1973"/>
      <c r="GB101" s="1973"/>
      <c r="GC101" s="1973"/>
      <c r="GD101" s="1973"/>
      <c r="GE101" s="1973"/>
      <c r="GF101" s="1973"/>
      <c r="GG101" s="1973"/>
      <c r="GH101" s="1973"/>
      <c r="GI101" s="1973"/>
      <c r="GJ101" s="1973"/>
      <c r="GK101" s="1973"/>
      <c r="GL101" s="1973"/>
      <c r="GM101" s="1973"/>
      <c r="GN101" s="1973"/>
      <c r="GO101" s="1973"/>
      <c r="GP101" s="1973"/>
    </row>
    <row r="102" spans="1:198" s="1973" customFormat="1" ht="18.75" x14ac:dyDescent="0.3">
      <c r="A102" s="2069" t="s">
        <v>1893</v>
      </c>
      <c r="B102" s="2070">
        <v>45987</v>
      </c>
      <c r="C102" s="2071"/>
      <c r="D102" s="2071"/>
      <c r="E102" s="2071"/>
      <c r="F102" s="2071"/>
      <c r="G102" s="2071"/>
      <c r="H102" s="2071"/>
      <c r="I102" s="2071"/>
      <c r="J102" s="2071"/>
      <c r="K102" s="2071"/>
      <c r="L102" s="2071"/>
      <c r="M102" s="2071"/>
      <c r="N102" s="2071"/>
      <c r="O102" s="2071"/>
      <c r="P102" s="2071"/>
      <c r="Q102" s="2071"/>
      <c r="R102" s="2071"/>
      <c r="S102" s="2071"/>
      <c r="T102" s="2071"/>
      <c r="U102" s="2071"/>
      <c r="V102" s="2072"/>
      <c r="W102" s="2071"/>
      <c r="X102" s="2071"/>
      <c r="Y102" s="2071"/>
      <c r="Z102" s="2071"/>
      <c r="AA102" s="2071"/>
      <c r="AB102" s="2071"/>
      <c r="AC102" s="2071"/>
      <c r="AD102" s="2071"/>
      <c r="AE102" s="2071"/>
      <c r="AF102" s="2071"/>
      <c r="AG102" s="1666"/>
      <c r="AH102" s="2392"/>
      <c r="AI102" s="1666"/>
      <c r="AJ102" s="1666"/>
      <c r="AK102" s="1666"/>
      <c r="AL102" s="1666"/>
      <c r="AM102" s="1666"/>
      <c r="AN102" s="1666"/>
      <c r="AO102" s="1666"/>
    </row>
    <row r="103" spans="1:198" s="1666" customFormat="1" ht="18.75" x14ac:dyDescent="0.3">
      <c r="A103" s="1665" t="s">
        <v>1817</v>
      </c>
      <c r="B103" s="1807">
        <v>45965</v>
      </c>
      <c r="V103" s="1667"/>
      <c r="AB103" s="1666" t="s">
        <v>1703</v>
      </c>
      <c r="AC103" s="1666" t="s">
        <v>1703</v>
      </c>
      <c r="AD103" s="1666" t="s">
        <v>1703</v>
      </c>
      <c r="AE103" s="1666" t="s">
        <v>1703</v>
      </c>
      <c r="AF103" s="1666" t="s">
        <v>1703</v>
      </c>
      <c r="AH103" s="2392"/>
      <c r="AP103" s="1973"/>
      <c r="AQ103" s="1973"/>
      <c r="AR103" s="1973"/>
      <c r="AS103" s="1973"/>
      <c r="AT103" s="1973"/>
      <c r="AU103" s="1973"/>
      <c r="AV103" s="1973"/>
      <c r="AW103" s="1973"/>
      <c r="AX103" s="1973"/>
      <c r="AY103" s="1973"/>
      <c r="AZ103" s="1973"/>
      <c r="BA103" s="1973"/>
      <c r="BB103" s="1973"/>
      <c r="BC103" s="1973"/>
      <c r="BD103" s="1973"/>
      <c r="BE103" s="1973"/>
      <c r="BF103" s="1973"/>
      <c r="BG103" s="1973"/>
      <c r="BH103" s="1973"/>
      <c r="BI103" s="1973"/>
      <c r="BJ103" s="1973"/>
      <c r="BK103" s="1973"/>
      <c r="BL103" s="1973"/>
      <c r="BM103" s="1973"/>
      <c r="BN103" s="1973"/>
      <c r="BO103" s="1973"/>
      <c r="BP103" s="1973"/>
      <c r="BQ103" s="1973"/>
      <c r="BR103" s="1973"/>
      <c r="BS103" s="1973"/>
      <c r="BT103" s="1973"/>
      <c r="BU103" s="1973"/>
      <c r="BV103" s="1973"/>
      <c r="BW103" s="1973"/>
      <c r="BX103" s="1973"/>
      <c r="BY103" s="1973"/>
      <c r="BZ103" s="1973"/>
      <c r="CA103" s="1973"/>
      <c r="CB103" s="1973"/>
      <c r="CC103" s="1973"/>
      <c r="CD103" s="1973"/>
      <c r="CE103" s="1973"/>
      <c r="CF103" s="1973"/>
      <c r="CG103" s="1973"/>
      <c r="CH103" s="1973"/>
      <c r="CI103" s="1973"/>
      <c r="CJ103" s="1973"/>
      <c r="CK103" s="1973"/>
      <c r="CL103" s="1973"/>
      <c r="CM103" s="1973"/>
      <c r="CN103" s="1973"/>
      <c r="CO103" s="1973"/>
      <c r="CP103" s="1973"/>
      <c r="CQ103" s="1973"/>
      <c r="CR103" s="1973"/>
      <c r="CS103" s="1973"/>
      <c r="CT103" s="1973"/>
      <c r="CU103" s="1973"/>
      <c r="CV103" s="1973"/>
      <c r="CW103" s="1973"/>
      <c r="CX103" s="1973"/>
      <c r="CY103" s="1973"/>
      <c r="CZ103" s="1973"/>
      <c r="DA103" s="1973"/>
      <c r="DB103" s="1973"/>
      <c r="DC103" s="1973"/>
      <c r="DD103" s="1973"/>
      <c r="DE103" s="1973"/>
      <c r="DF103" s="1973"/>
      <c r="DG103" s="1973"/>
      <c r="DH103" s="1973"/>
      <c r="DI103" s="1973"/>
      <c r="DJ103" s="1973"/>
      <c r="DK103" s="1973"/>
      <c r="DL103" s="1973"/>
      <c r="DM103" s="1973"/>
      <c r="DN103" s="1973"/>
      <c r="DO103" s="1973"/>
      <c r="DP103" s="1973"/>
      <c r="DQ103" s="1973"/>
      <c r="DR103" s="1973"/>
      <c r="DS103" s="1973"/>
      <c r="DT103" s="1973"/>
      <c r="DU103" s="1973"/>
      <c r="DV103" s="1973"/>
      <c r="DW103" s="1973"/>
      <c r="DX103" s="1973"/>
      <c r="DY103" s="1973"/>
      <c r="DZ103" s="1973"/>
      <c r="EA103" s="1973"/>
      <c r="EB103" s="1973"/>
      <c r="EC103" s="1973"/>
      <c r="ED103" s="1973"/>
      <c r="EE103" s="1973"/>
      <c r="EF103" s="1973"/>
      <c r="EG103" s="1973"/>
      <c r="EH103" s="1973"/>
      <c r="EI103" s="1973"/>
      <c r="EJ103" s="1973"/>
      <c r="EK103" s="1973"/>
      <c r="EL103" s="1973"/>
      <c r="EM103" s="1973"/>
      <c r="EN103" s="1973"/>
      <c r="EO103" s="1973"/>
      <c r="EP103" s="1973"/>
      <c r="EQ103" s="1973"/>
      <c r="ER103" s="1973"/>
      <c r="ES103" s="1973"/>
      <c r="ET103" s="1973"/>
      <c r="EU103" s="1973"/>
      <c r="EV103" s="1973"/>
      <c r="EW103" s="1973"/>
      <c r="EX103" s="1973"/>
      <c r="EY103" s="1973"/>
      <c r="EZ103" s="1973"/>
      <c r="FA103" s="1973"/>
      <c r="FB103" s="1973"/>
      <c r="FC103" s="1973"/>
      <c r="FD103" s="1973"/>
      <c r="FE103" s="1973"/>
      <c r="FF103" s="1973"/>
      <c r="FG103" s="1973"/>
      <c r="FH103" s="1973"/>
      <c r="FI103" s="1973"/>
      <c r="FJ103" s="1973"/>
      <c r="FK103" s="1973"/>
      <c r="FL103" s="1973"/>
      <c r="FM103" s="1973"/>
      <c r="FN103" s="1973"/>
      <c r="FO103" s="1973"/>
      <c r="FP103" s="1973"/>
      <c r="FQ103" s="1973"/>
      <c r="FR103" s="1973"/>
      <c r="FS103" s="1973"/>
      <c r="FT103" s="1973"/>
      <c r="FU103" s="1973"/>
      <c r="FV103" s="1973"/>
      <c r="FW103" s="1973"/>
      <c r="FX103" s="1973"/>
      <c r="FY103" s="1973"/>
      <c r="FZ103" s="1973"/>
      <c r="GA103" s="1973"/>
      <c r="GB103" s="1973"/>
      <c r="GC103" s="1973"/>
      <c r="GD103" s="1973"/>
      <c r="GE103" s="1973"/>
      <c r="GF103" s="1973"/>
      <c r="GG103" s="1973"/>
      <c r="GH103" s="1973"/>
      <c r="GI103" s="1973"/>
      <c r="GJ103" s="1973"/>
      <c r="GK103" s="1973"/>
      <c r="GL103" s="1973"/>
      <c r="GM103" s="1973"/>
      <c r="GN103" s="1973"/>
      <c r="GO103" s="1973"/>
      <c r="GP103" s="1973"/>
    </row>
    <row r="104" spans="1:198" s="1666" customFormat="1" ht="18.75" x14ac:dyDescent="0.3">
      <c r="A104" s="1665" t="s">
        <v>1945</v>
      </c>
      <c r="B104" s="1807">
        <v>45985</v>
      </c>
      <c r="V104" s="1667"/>
      <c r="AC104" s="1666" t="s">
        <v>1703</v>
      </c>
      <c r="AD104" s="1666" t="s">
        <v>1703</v>
      </c>
      <c r="AE104" s="1666" t="s">
        <v>1703</v>
      </c>
      <c r="AF104" s="1666" t="s">
        <v>1703</v>
      </c>
      <c r="AH104" s="2392"/>
      <c r="AP104" s="1973"/>
      <c r="AQ104" s="1973"/>
      <c r="AR104" s="1973"/>
      <c r="AS104" s="1973"/>
      <c r="AT104" s="1973"/>
      <c r="AU104" s="1973"/>
      <c r="AV104" s="1973"/>
      <c r="AW104" s="1973"/>
      <c r="AX104" s="1973"/>
      <c r="AY104" s="1973"/>
      <c r="AZ104" s="1973"/>
      <c r="BA104" s="1973"/>
      <c r="BB104" s="1973"/>
      <c r="BC104" s="1973"/>
      <c r="BD104" s="1973"/>
      <c r="BE104" s="1973"/>
      <c r="BF104" s="1973"/>
      <c r="BG104" s="1973"/>
      <c r="BH104" s="1973"/>
      <c r="BI104" s="1973"/>
      <c r="BJ104" s="1973"/>
      <c r="BK104" s="1973"/>
      <c r="BL104" s="1973"/>
      <c r="BM104" s="1973"/>
      <c r="BN104" s="1973"/>
      <c r="BO104" s="1973"/>
      <c r="BP104" s="1973"/>
      <c r="BQ104" s="1973"/>
      <c r="BR104" s="1973"/>
      <c r="BS104" s="1973"/>
      <c r="BT104" s="1973"/>
      <c r="BU104" s="1973"/>
      <c r="BV104" s="1973"/>
      <c r="BW104" s="1973"/>
      <c r="BX104" s="1973"/>
      <c r="BY104" s="1973"/>
      <c r="BZ104" s="1973"/>
      <c r="CA104" s="1973"/>
      <c r="CB104" s="1973"/>
      <c r="CC104" s="1973"/>
      <c r="CD104" s="1973"/>
      <c r="CE104" s="1973"/>
      <c r="CF104" s="1973"/>
      <c r="CG104" s="1973"/>
      <c r="CH104" s="1973"/>
      <c r="CI104" s="1973"/>
      <c r="CJ104" s="1973"/>
      <c r="CK104" s="1973"/>
      <c r="CL104" s="1973"/>
      <c r="CM104" s="1973"/>
      <c r="CN104" s="1973"/>
      <c r="CO104" s="1973"/>
      <c r="CP104" s="1973"/>
      <c r="CQ104" s="1973"/>
      <c r="CR104" s="1973"/>
      <c r="CS104" s="1973"/>
      <c r="CT104" s="1973"/>
      <c r="CU104" s="1973"/>
      <c r="CV104" s="1973"/>
      <c r="CW104" s="1973"/>
      <c r="CX104" s="1973"/>
      <c r="CY104" s="1973"/>
      <c r="CZ104" s="1973"/>
      <c r="DA104" s="1973"/>
      <c r="DB104" s="1973"/>
      <c r="DC104" s="1973"/>
      <c r="DD104" s="1973"/>
      <c r="DE104" s="1973"/>
      <c r="DF104" s="1973"/>
      <c r="DG104" s="1973"/>
      <c r="DH104" s="1973"/>
      <c r="DI104" s="1973"/>
      <c r="DJ104" s="1973"/>
      <c r="DK104" s="1973"/>
      <c r="DL104" s="1973"/>
      <c r="DM104" s="1973"/>
      <c r="DN104" s="1973"/>
      <c r="DO104" s="1973"/>
      <c r="DP104" s="1973"/>
      <c r="DQ104" s="1973"/>
      <c r="DR104" s="1973"/>
      <c r="DS104" s="1973"/>
      <c r="DT104" s="1973"/>
      <c r="DU104" s="1973"/>
      <c r="DV104" s="1973"/>
      <c r="DW104" s="1973"/>
      <c r="DX104" s="1973"/>
      <c r="DY104" s="1973"/>
      <c r="DZ104" s="1973"/>
      <c r="EA104" s="1973"/>
      <c r="EB104" s="1973"/>
      <c r="EC104" s="1973"/>
      <c r="ED104" s="1973"/>
      <c r="EE104" s="1973"/>
      <c r="EF104" s="1973"/>
      <c r="EG104" s="1973"/>
      <c r="EH104" s="1973"/>
      <c r="EI104" s="1973"/>
      <c r="EJ104" s="1973"/>
      <c r="EK104" s="1973"/>
      <c r="EL104" s="1973"/>
      <c r="EM104" s="1973"/>
      <c r="EN104" s="1973"/>
      <c r="EO104" s="1973"/>
      <c r="EP104" s="1973"/>
      <c r="EQ104" s="1973"/>
      <c r="ER104" s="1973"/>
      <c r="ES104" s="1973"/>
      <c r="ET104" s="1973"/>
      <c r="EU104" s="1973"/>
      <c r="EV104" s="1973"/>
      <c r="EW104" s="1973"/>
      <c r="EX104" s="1973"/>
      <c r="EY104" s="1973"/>
      <c r="EZ104" s="1973"/>
      <c r="FA104" s="1973"/>
      <c r="FB104" s="1973"/>
      <c r="FC104" s="1973"/>
      <c r="FD104" s="1973"/>
      <c r="FE104" s="1973"/>
      <c r="FF104" s="1973"/>
      <c r="FG104" s="1973"/>
      <c r="FH104" s="1973"/>
      <c r="FI104" s="1973"/>
      <c r="FJ104" s="1973"/>
      <c r="FK104" s="1973"/>
      <c r="FL104" s="1973"/>
      <c r="FM104" s="1973"/>
      <c r="FN104" s="1973"/>
      <c r="FO104" s="1973"/>
      <c r="FP104" s="1973"/>
      <c r="FQ104" s="1973"/>
      <c r="FR104" s="1973"/>
      <c r="FS104" s="1973"/>
      <c r="FT104" s="1973"/>
      <c r="FU104" s="1973"/>
      <c r="FV104" s="1973"/>
      <c r="FW104" s="1973"/>
      <c r="FX104" s="1973"/>
      <c r="FY104" s="1973"/>
      <c r="FZ104" s="1973"/>
      <c r="GA104" s="1973"/>
      <c r="GB104" s="1973"/>
      <c r="GC104" s="1973"/>
      <c r="GD104" s="1973"/>
      <c r="GE104" s="1973"/>
      <c r="GF104" s="1973"/>
      <c r="GG104" s="1973"/>
      <c r="GH104" s="1973"/>
      <c r="GI104" s="1973"/>
      <c r="GJ104" s="1973"/>
      <c r="GK104" s="1973"/>
      <c r="GL104" s="1973"/>
      <c r="GM104" s="1973"/>
      <c r="GN104" s="1973"/>
      <c r="GO104" s="1973"/>
      <c r="GP104" s="1973"/>
    </row>
    <row r="105" spans="1:198" s="1973" customFormat="1" ht="18.75" x14ac:dyDescent="0.3">
      <c r="A105" s="2069" t="s">
        <v>2019</v>
      </c>
      <c r="B105" s="2070">
        <v>45999</v>
      </c>
      <c r="C105" s="2195"/>
      <c r="D105" s="2195"/>
      <c r="E105" s="2195"/>
      <c r="F105" s="2195"/>
      <c r="G105" s="2195"/>
      <c r="H105" s="2195"/>
      <c r="I105" s="2195"/>
      <c r="J105" s="2195"/>
      <c r="K105" s="2195"/>
      <c r="L105" s="2195"/>
      <c r="M105" s="2195"/>
      <c r="N105" s="2195"/>
      <c r="O105" s="2195"/>
      <c r="P105" s="2195"/>
      <c r="Q105" s="2195"/>
      <c r="R105" s="2195"/>
      <c r="S105" s="2195"/>
      <c r="T105" s="2195"/>
      <c r="U105" s="2195"/>
      <c r="V105" s="2196"/>
      <c r="W105" s="2195"/>
      <c r="X105" s="2195"/>
      <c r="Y105" s="2195"/>
      <c r="Z105" s="2195"/>
      <c r="AA105" s="2195"/>
      <c r="AB105" s="2195"/>
      <c r="AC105" s="2195"/>
      <c r="AD105" s="2071" t="s">
        <v>1703</v>
      </c>
      <c r="AE105" s="2071" t="s">
        <v>1703</v>
      </c>
      <c r="AF105" s="2071"/>
      <c r="AG105" s="1666"/>
      <c r="AH105" s="2392"/>
      <c r="AI105" s="1666"/>
      <c r="AJ105" s="1666"/>
      <c r="AK105" s="1666"/>
      <c r="AL105" s="1666"/>
      <c r="AM105" s="1666"/>
      <c r="AN105" s="1666"/>
      <c r="AO105" s="1666"/>
    </row>
    <row r="106" spans="1:198" s="1666" customFormat="1" ht="18.75" x14ac:dyDescent="0.3">
      <c r="A106" s="1665" t="s">
        <v>2020</v>
      </c>
      <c r="B106" s="1807">
        <v>45999</v>
      </c>
      <c r="C106" s="2197"/>
      <c r="D106" s="2197"/>
      <c r="E106" s="2197"/>
      <c r="F106" s="2197"/>
      <c r="G106" s="2197"/>
      <c r="H106" s="2197"/>
      <c r="I106" s="2197"/>
      <c r="J106" s="2197"/>
      <c r="K106" s="2197"/>
      <c r="L106" s="2197"/>
      <c r="M106" s="2197"/>
      <c r="N106" s="2197"/>
      <c r="O106" s="2197"/>
      <c r="P106" s="2197"/>
      <c r="Q106" s="2197"/>
      <c r="R106" s="2197"/>
      <c r="S106" s="2197"/>
      <c r="T106" s="2197"/>
      <c r="U106" s="2197"/>
      <c r="V106" s="2198"/>
      <c r="W106" s="2197"/>
      <c r="X106" s="2197"/>
      <c r="Y106" s="2197"/>
      <c r="Z106" s="2197"/>
      <c r="AA106" s="2197"/>
      <c r="AB106" s="2197"/>
      <c r="AC106" s="2197"/>
      <c r="AD106" s="1666" t="s">
        <v>1703</v>
      </c>
      <c r="AE106" s="1666" t="s">
        <v>1703</v>
      </c>
      <c r="AH106" s="2392"/>
      <c r="AP106" s="1973"/>
      <c r="AQ106" s="1973"/>
      <c r="AR106" s="1973"/>
      <c r="AS106" s="1973"/>
      <c r="AT106" s="1973"/>
      <c r="AU106" s="1973"/>
      <c r="AV106" s="1973"/>
      <c r="AW106" s="1973"/>
      <c r="AX106" s="1973"/>
      <c r="AY106" s="1973"/>
      <c r="AZ106" s="1973"/>
      <c r="BA106" s="1973"/>
      <c r="BB106" s="1973"/>
      <c r="BC106" s="1973"/>
      <c r="BD106" s="1973"/>
      <c r="BE106" s="1973"/>
      <c r="BF106" s="1973"/>
      <c r="BG106" s="1973"/>
      <c r="BH106" s="1973"/>
      <c r="BI106" s="1973"/>
      <c r="BJ106" s="1973"/>
      <c r="BK106" s="1973"/>
      <c r="BL106" s="1973"/>
      <c r="BM106" s="1973"/>
      <c r="BN106" s="1973"/>
      <c r="BO106" s="1973"/>
      <c r="BP106" s="1973"/>
      <c r="BQ106" s="1973"/>
      <c r="BR106" s="1973"/>
      <c r="BS106" s="1973"/>
      <c r="BT106" s="1973"/>
      <c r="BU106" s="1973"/>
      <c r="BV106" s="1973"/>
      <c r="BW106" s="1973"/>
      <c r="BX106" s="1973"/>
      <c r="BY106" s="1973"/>
      <c r="BZ106" s="1973"/>
      <c r="CA106" s="1973"/>
      <c r="CB106" s="1973"/>
      <c r="CC106" s="1973"/>
      <c r="CD106" s="1973"/>
      <c r="CE106" s="1973"/>
      <c r="CF106" s="1973"/>
      <c r="CG106" s="1973"/>
      <c r="CH106" s="1973"/>
      <c r="CI106" s="1973"/>
      <c r="CJ106" s="1973"/>
      <c r="CK106" s="1973"/>
      <c r="CL106" s="1973"/>
      <c r="CM106" s="1973"/>
      <c r="CN106" s="1973"/>
      <c r="CO106" s="1973"/>
      <c r="CP106" s="1973"/>
      <c r="CQ106" s="1973"/>
      <c r="CR106" s="1973"/>
      <c r="CS106" s="1973"/>
      <c r="CT106" s="1973"/>
      <c r="CU106" s="1973"/>
      <c r="CV106" s="1973"/>
      <c r="CW106" s="1973"/>
      <c r="CX106" s="1973"/>
      <c r="CY106" s="1973"/>
      <c r="CZ106" s="1973"/>
      <c r="DA106" s="1973"/>
      <c r="DB106" s="1973"/>
      <c r="DC106" s="1973"/>
      <c r="DD106" s="1973"/>
      <c r="DE106" s="1973"/>
      <c r="DF106" s="1973"/>
      <c r="DG106" s="1973"/>
      <c r="DH106" s="1973"/>
      <c r="DI106" s="1973"/>
      <c r="DJ106" s="1973"/>
      <c r="DK106" s="1973"/>
      <c r="DL106" s="1973"/>
      <c r="DM106" s="1973"/>
      <c r="DN106" s="1973"/>
      <c r="DO106" s="1973"/>
      <c r="DP106" s="1973"/>
      <c r="DQ106" s="1973"/>
      <c r="DR106" s="1973"/>
      <c r="DS106" s="1973"/>
      <c r="DT106" s="1973"/>
      <c r="DU106" s="1973"/>
      <c r="DV106" s="1973"/>
      <c r="DW106" s="1973"/>
      <c r="DX106" s="1973"/>
      <c r="DY106" s="1973"/>
      <c r="DZ106" s="1973"/>
      <c r="EA106" s="1973"/>
      <c r="EB106" s="1973"/>
      <c r="EC106" s="1973"/>
      <c r="ED106" s="1973"/>
      <c r="EE106" s="1973"/>
      <c r="EF106" s="1973"/>
      <c r="EG106" s="1973"/>
      <c r="EH106" s="1973"/>
      <c r="EI106" s="1973"/>
      <c r="EJ106" s="1973"/>
      <c r="EK106" s="1973"/>
      <c r="EL106" s="1973"/>
      <c r="EM106" s="1973"/>
      <c r="EN106" s="1973"/>
      <c r="EO106" s="1973"/>
      <c r="EP106" s="1973"/>
      <c r="EQ106" s="1973"/>
      <c r="ER106" s="1973"/>
      <c r="ES106" s="1973"/>
      <c r="ET106" s="1973"/>
      <c r="EU106" s="1973"/>
      <c r="EV106" s="1973"/>
      <c r="EW106" s="1973"/>
      <c r="EX106" s="1973"/>
      <c r="EY106" s="1973"/>
      <c r="EZ106" s="1973"/>
      <c r="FA106" s="1973"/>
      <c r="FB106" s="1973"/>
      <c r="FC106" s="1973"/>
      <c r="FD106" s="1973"/>
      <c r="FE106" s="1973"/>
      <c r="FF106" s="1973"/>
      <c r="FG106" s="1973"/>
      <c r="FH106" s="1973"/>
      <c r="FI106" s="1973"/>
      <c r="FJ106" s="1973"/>
      <c r="FK106" s="1973"/>
      <c r="FL106" s="1973"/>
      <c r="FM106" s="1973"/>
      <c r="FN106" s="1973"/>
      <c r="FO106" s="1973"/>
      <c r="FP106" s="1973"/>
      <c r="FQ106" s="1973"/>
      <c r="FR106" s="1973"/>
      <c r="FS106" s="1973"/>
      <c r="FT106" s="1973"/>
      <c r="FU106" s="1973"/>
      <c r="FV106" s="1973"/>
      <c r="FW106" s="1973"/>
      <c r="FX106" s="1973"/>
      <c r="FY106" s="1973"/>
      <c r="FZ106" s="1973"/>
      <c r="GA106" s="1973"/>
      <c r="GB106" s="1973"/>
      <c r="GC106" s="1973"/>
      <c r="GD106" s="1973"/>
      <c r="GE106" s="1973"/>
      <c r="GF106" s="1973"/>
      <c r="GG106" s="1973"/>
      <c r="GH106" s="1973"/>
      <c r="GI106" s="1973"/>
      <c r="GJ106" s="1973"/>
      <c r="GK106" s="1973"/>
      <c r="GL106" s="1973"/>
      <c r="GM106" s="1973"/>
      <c r="GN106" s="1973"/>
      <c r="GO106" s="1973"/>
      <c r="GP106" s="1973"/>
    </row>
    <row r="107" spans="1:198" s="1973" customFormat="1" ht="18.75" x14ac:dyDescent="0.3">
      <c r="A107" s="1971"/>
      <c r="B107" s="1972"/>
      <c r="V107" s="1974"/>
    </row>
    <row r="108" spans="1:198" s="1973" customFormat="1" ht="18.75" x14ac:dyDescent="0.3">
      <c r="A108" s="1971"/>
      <c r="B108" s="1972"/>
      <c r="V108" s="1974"/>
    </row>
    <row r="109" spans="1:198" s="1973" customFormat="1" ht="18.75" x14ac:dyDescent="0.3">
      <c r="A109" s="1971"/>
      <c r="B109" s="1972"/>
      <c r="V109" s="1974"/>
    </row>
    <row r="110" spans="1:198" s="1419" customFormat="1" ht="15.75" thickBot="1" x14ac:dyDescent="0.3">
      <c r="A110" s="689" t="s">
        <v>806</v>
      </c>
      <c r="B110" s="7"/>
      <c r="AF110" s="1419">
        <v>2026</v>
      </c>
      <c r="AI110" s="2004"/>
      <c r="AJ110" s="2004"/>
      <c r="AK110" s="2004"/>
      <c r="AL110" s="2004"/>
      <c r="AM110" s="2004"/>
      <c r="AN110" s="2004"/>
      <c r="AO110" s="2004"/>
      <c r="AP110" s="2004"/>
      <c r="AQ110" s="2004"/>
      <c r="AR110" s="2004"/>
      <c r="AS110" s="2004"/>
      <c r="AT110" s="2004"/>
      <c r="AU110" s="2004"/>
      <c r="AV110" s="2004"/>
      <c r="AW110" s="2004"/>
      <c r="AX110" s="2004"/>
      <c r="AY110" s="2004"/>
      <c r="AZ110" s="2004"/>
      <c r="BA110" s="2004"/>
      <c r="BB110" s="2004"/>
      <c r="BC110" s="2004"/>
      <c r="BD110" s="2004"/>
      <c r="BE110" s="2004"/>
      <c r="BF110" s="2004"/>
      <c r="BG110" s="2004"/>
      <c r="BH110" s="2004"/>
      <c r="BI110" s="2004"/>
      <c r="BJ110" s="2004"/>
      <c r="BK110" s="2004"/>
      <c r="BL110" s="2004"/>
      <c r="BM110" s="2004"/>
      <c r="BN110" s="2004"/>
      <c r="BO110" s="2004"/>
      <c r="BP110" s="2004"/>
      <c r="BQ110" s="2004"/>
      <c r="BR110" s="2004"/>
      <c r="BS110" s="2004"/>
      <c r="BT110" s="2004"/>
      <c r="BU110" s="2004"/>
      <c r="BV110" s="2004"/>
      <c r="BW110" s="2004"/>
      <c r="BX110" s="2004"/>
      <c r="BY110" s="2004"/>
      <c r="BZ110" s="2004"/>
      <c r="CA110" s="2004"/>
      <c r="CB110" s="2004"/>
      <c r="CC110" s="2004"/>
      <c r="CD110" s="2004"/>
      <c r="CE110" s="2004"/>
      <c r="CF110" s="2004"/>
      <c r="CG110" s="2004"/>
      <c r="CH110" s="2004"/>
      <c r="CI110" s="2004"/>
      <c r="CJ110" s="2004"/>
      <c r="CK110" s="2004"/>
      <c r="CL110" s="2004"/>
      <c r="CM110" s="2004"/>
      <c r="CN110" s="2004"/>
      <c r="CO110" s="2004"/>
      <c r="CP110" s="2004"/>
      <c r="CQ110" s="2004"/>
      <c r="CR110" s="2004"/>
      <c r="CS110" s="2004"/>
      <c r="CT110" s="2004"/>
      <c r="CU110" s="2004"/>
      <c r="CV110" s="2004"/>
      <c r="CW110" s="2004"/>
      <c r="CX110" s="2004"/>
      <c r="CY110" s="2004"/>
      <c r="CZ110" s="2004"/>
      <c r="DA110" s="2004"/>
      <c r="DB110" s="2004"/>
      <c r="DC110" s="2004"/>
      <c r="DD110" s="2004"/>
      <c r="DE110" s="2004"/>
      <c r="DF110" s="2004"/>
      <c r="DG110" s="2004"/>
      <c r="DH110" s="2004"/>
      <c r="DI110" s="2004"/>
      <c r="DJ110" s="2004"/>
      <c r="DK110" s="2004"/>
      <c r="DL110" s="2004"/>
      <c r="DM110" s="2004"/>
      <c r="DN110" s="2004"/>
      <c r="DO110" s="2004"/>
      <c r="DP110" s="2004"/>
      <c r="DQ110" s="2004"/>
      <c r="DR110" s="2004"/>
      <c r="DS110" s="2004"/>
      <c r="DT110" s="2004"/>
      <c r="DU110" s="2004"/>
      <c r="DV110" s="2004"/>
      <c r="DW110" s="2004"/>
      <c r="DX110" s="2004"/>
      <c r="DY110" s="2004"/>
      <c r="DZ110" s="2004"/>
      <c r="EA110" s="2004"/>
      <c r="EB110" s="2004"/>
      <c r="EC110" s="2004"/>
      <c r="ED110" s="2004"/>
      <c r="EE110" s="2004"/>
      <c r="EF110" s="2004"/>
      <c r="EG110" s="2004"/>
      <c r="EH110" s="2004"/>
      <c r="EI110" s="2004"/>
      <c r="EJ110" s="2004"/>
      <c r="EK110" s="2004"/>
      <c r="EL110" s="2004"/>
      <c r="EM110" s="2004"/>
      <c r="EN110" s="2004"/>
      <c r="EO110" s="2004"/>
      <c r="EP110" s="2004"/>
      <c r="EQ110" s="2004"/>
      <c r="ER110" s="2004"/>
      <c r="ES110" s="2004"/>
      <c r="ET110" s="2004"/>
      <c r="EU110" s="2004"/>
      <c r="EV110" s="2004"/>
      <c r="EW110" s="2004"/>
      <c r="EX110" s="2004"/>
      <c r="EY110" s="2004"/>
      <c r="EZ110" s="2004"/>
      <c r="FA110" s="2004"/>
      <c r="FB110" s="2004"/>
      <c r="FC110" s="2004"/>
      <c r="FD110" s="2004"/>
      <c r="FE110" s="2004"/>
      <c r="FF110" s="2004"/>
      <c r="FG110" s="2004"/>
      <c r="FH110" s="2004"/>
      <c r="FI110" s="2004"/>
      <c r="FJ110" s="2004"/>
      <c r="FK110" s="2004"/>
      <c r="FL110" s="2004"/>
      <c r="FM110" s="2004"/>
      <c r="FN110" s="2004"/>
      <c r="FO110" s="2004"/>
      <c r="FP110" s="2004"/>
      <c r="FQ110" s="2004"/>
      <c r="FR110" s="2004"/>
      <c r="FS110" s="2004"/>
      <c r="FT110" s="2004"/>
      <c r="FU110" s="2004"/>
      <c r="FV110" s="2004"/>
      <c r="FW110" s="2004"/>
      <c r="FX110" s="2004"/>
      <c r="FY110" s="2004"/>
      <c r="FZ110" s="2004"/>
      <c r="GA110" s="2004"/>
      <c r="GB110" s="2004"/>
      <c r="GC110" s="2004"/>
      <c r="GD110" s="2004"/>
      <c r="GE110" s="2004"/>
      <c r="GF110" s="2004"/>
      <c r="GG110" s="2004"/>
      <c r="GH110" s="2004"/>
      <c r="GI110" s="2004"/>
      <c r="GJ110" s="2004"/>
      <c r="GK110" s="2004"/>
      <c r="GL110" s="2004"/>
      <c r="GM110" s="2004"/>
      <c r="GN110" s="2004"/>
      <c r="GO110" s="2004"/>
      <c r="GP110" s="2004"/>
    </row>
    <row r="111" spans="1:198" s="1419" customFormat="1" ht="16.5" thickBot="1" x14ac:dyDescent="0.3">
      <c r="A111" s="1425" t="s">
        <v>1381</v>
      </c>
      <c r="B111" s="1449" t="s">
        <v>1256</v>
      </c>
      <c r="C111" s="1450" t="s">
        <v>1257</v>
      </c>
      <c r="D111" s="1450" t="s">
        <v>1367</v>
      </c>
      <c r="E111" s="1450" t="s">
        <v>1347</v>
      </c>
      <c r="F111" s="1450" t="s">
        <v>1348</v>
      </c>
      <c r="G111" s="1450" t="s">
        <v>1349</v>
      </c>
      <c r="H111" s="1450" t="s">
        <v>1350</v>
      </c>
      <c r="I111" s="1450" t="s">
        <v>1351</v>
      </c>
      <c r="J111" s="1450" t="s">
        <v>1352</v>
      </c>
      <c r="K111" s="1450" t="s">
        <v>1353</v>
      </c>
      <c r="L111" s="1450" t="s">
        <v>1369</v>
      </c>
      <c r="M111" s="1450" t="s">
        <v>1354</v>
      </c>
      <c r="N111" s="1450" t="s">
        <v>1355</v>
      </c>
      <c r="O111" s="1422" t="s">
        <v>1370</v>
      </c>
      <c r="P111" s="1450" t="s">
        <v>1356</v>
      </c>
      <c r="Q111" s="1450" t="s">
        <v>1357</v>
      </c>
      <c r="R111" s="1450" t="s">
        <v>1358</v>
      </c>
      <c r="S111" s="1450" t="s">
        <v>1359</v>
      </c>
      <c r="T111" s="1450" t="s">
        <v>1360</v>
      </c>
      <c r="U111" s="1450" t="s">
        <v>1361</v>
      </c>
      <c r="V111" s="1450" t="s">
        <v>1362</v>
      </c>
      <c r="W111" s="1450" t="s">
        <v>1363</v>
      </c>
      <c r="X111" s="1450" t="s">
        <v>1364</v>
      </c>
      <c r="Y111" s="1451" t="s">
        <v>1365</v>
      </c>
      <c r="Z111" s="1677" t="s">
        <v>1611</v>
      </c>
      <c r="AA111" s="1678" t="s">
        <v>1612</v>
      </c>
      <c r="AB111" s="1678" t="s">
        <v>1613</v>
      </c>
      <c r="AC111" s="1678" t="s">
        <v>1614</v>
      </c>
      <c r="AD111" s="1678" t="s">
        <v>1615</v>
      </c>
      <c r="AE111" s="1679" t="s">
        <v>1616</v>
      </c>
      <c r="AF111" s="1675" t="s">
        <v>1347</v>
      </c>
      <c r="AG111" s="1438" t="s">
        <v>1348</v>
      </c>
      <c r="AH111" s="1675" t="s">
        <v>2068</v>
      </c>
      <c r="AI111" s="1437" t="s">
        <v>1350</v>
      </c>
      <c r="AJ111" s="1437" t="s">
        <v>1351</v>
      </c>
      <c r="AK111" s="1437" t="s">
        <v>1352</v>
      </c>
      <c r="AL111" s="1437" t="s">
        <v>2069</v>
      </c>
      <c r="AM111" s="1437" t="s">
        <v>1354</v>
      </c>
      <c r="AN111" s="1437" t="s">
        <v>1355</v>
      </c>
      <c r="AO111" s="1437" t="s">
        <v>1356</v>
      </c>
      <c r="AP111" s="2004"/>
      <c r="AQ111" s="2004"/>
      <c r="AR111" s="2004"/>
      <c r="AS111" s="2004"/>
      <c r="AT111" s="2004"/>
      <c r="AU111" s="2004"/>
      <c r="AV111" s="2004"/>
      <c r="AW111" s="2004"/>
      <c r="AX111" s="2004"/>
      <c r="AY111" s="2004"/>
      <c r="AZ111" s="2004"/>
      <c r="BA111" s="2004"/>
      <c r="BB111" s="2004"/>
      <c r="BC111" s="2004"/>
      <c r="BD111" s="2004"/>
      <c r="BE111" s="2004"/>
      <c r="BF111" s="2004"/>
      <c r="BG111" s="2004"/>
      <c r="BH111" s="2004"/>
      <c r="BI111" s="2004"/>
      <c r="BJ111" s="2004"/>
      <c r="BK111" s="2004"/>
      <c r="BL111" s="2004"/>
      <c r="BM111" s="2004"/>
      <c r="BN111" s="2004"/>
      <c r="BO111" s="2004"/>
      <c r="BP111" s="2004"/>
      <c r="BQ111" s="2004"/>
      <c r="BR111" s="2004"/>
      <c r="BS111" s="2004"/>
      <c r="BT111" s="2004"/>
      <c r="BU111" s="2004"/>
      <c r="BV111" s="2004"/>
      <c r="BW111" s="2004"/>
      <c r="BX111" s="2004"/>
      <c r="BY111" s="2004"/>
      <c r="BZ111" s="2004"/>
      <c r="CA111" s="2004"/>
      <c r="CB111" s="2004"/>
      <c r="CC111" s="2004"/>
      <c r="CD111" s="2004"/>
      <c r="CE111" s="2004"/>
      <c r="CF111" s="2004"/>
      <c r="CG111" s="2004"/>
      <c r="CH111" s="2004"/>
      <c r="CI111" s="2004"/>
      <c r="CJ111" s="2004"/>
      <c r="CK111" s="2004"/>
      <c r="CL111" s="2004"/>
      <c r="CM111" s="2004"/>
      <c r="CN111" s="2004"/>
      <c r="CO111" s="2004"/>
      <c r="CP111" s="2004"/>
      <c r="CQ111" s="2004"/>
      <c r="CR111" s="2004"/>
      <c r="CS111" s="2004"/>
      <c r="CT111" s="2004"/>
      <c r="CU111" s="2004"/>
      <c r="CV111" s="2004"/>
      <c r="CW111" s="2004"/>
      <c r="CX111" s="2004"/>
      <c r="CY111" s="2004"/>
      <c r="CZ111" s="2004"/>
      <c r="DA111" s="2004"/>
      <c r="DB111" s="2004"/>
      <c r="DC111" s="2004"/>
      <c r="DD111" s="2004"/>
      <c r="DE111" s="2004"/>
      <c r="DF111" s="2004"/>
      <c r="DG111" s="2004"/>
      <c r="DH111" s="2004"/>
      <c r="DI111" s="2004"/>
      <c r="DJ111" s="2004"/>
      <c r="DK111" s="2004"/>
      <c r="DL111" s="2004"/>
      <c r="DM111" s="2004"/>
      <c r="DN111" s="2004"/>
      <c r="DO111" s="2004"/>
      <c r="DP111" s="2004"/>
      <c r="DQ111" s="2004"/>
      <c r="DR111" s="2004"/>
      <c r="DS111" s="2004"/>
      <c r="DT111" s="2004"/>
      <c r="DU111" s="2004"/>
      <c r="DV111" s="2004"/>
      <c r="DW111" s="2004"/>
      <c r="DX111" s="2004"/>
      <c r="DY111" s="2004"/>
      <c r="DZ111" s="2004"/>
      <c r="EA111" s="2004"/>
      <c r="EB111" s="2004"/>
      <c r="EC111" s="2004"/>
      <c r="ED111" s="2004"/>
      <c r="EE111" s="2004"/>
      <c r="EF111" s="2004"/>
      <c r="EG111" s="2004"/>
      <c r="EH111" s="2004"/>
      <c r="EI111" s="2004"/>
      <c r="EJ111" s="2004"/>
      <c r="EK111" s="2004"/>
      <c r="EL111" s="2004"/>
      <c r="EM111" s="2004"/>
      <c r="EN111" s="2004"/>
      <c r="EO111" s="2004"/>
      <c r="EP111" s="2004"/>
      <c r="EQ111" s="2004"/>
      <c r="ER111" s="2004"/>
      <c r="ES111" s="2004"/>
      <c r="ET111" s="2004"/>
      <c r="EU111" s="2004"/>
      <c r="EV111" s="2004"/>
      <c r="EW111" s="2004"/>
      <c r="EX111" s="2004"/>
      <c r="EY111" s="2004"/>
      <c r="EZ111" s="2004"/>
      <c r="FA111" s="2004"/>
      <c r="FB111" s="2004"/>
      <c r="FC111" s="2004"/>
      <c r="FD111" s="2004"/>
      <c r="FE111" s="2004"/>
      <c r="FF111" s="2004"/>
      <c r="FG111" s="2004"/>
      <c r="FH111" s="2004"/>
      <c r="FI111" s="2004"/>
      <c r="FJ111" s="2004"/>
      <c r="FK111" s="2004"/>
      <c r="FL111" s="2004"/>
      <c r="FM111" s="2004"/>
      <c r="FN111" s="2004"/>
      <c r="FO111" s="2004"/>
      <c r="FP111" s="2004"/>
      <c r="FQ111" s="2004"/>
      <c r="FR111" s="2004"/>
      <c r="FS111" s="2004"/>
      <c r="FT111" s="2004"/>
      <c r="FU111" s="2004"/>
      <c r="FV111" s="2004"/>
      <c r="FW111" s="2004"/>
      <c r="FX111" s="2004"/>
      <c r="FY111" s="2004"/>
      <c r="FZ111" s="2004"/>
      <c r="GA111" s="2004"/>
      <c r="GB111" s="2004"/>
      <c r="GC111" s="2004"/>
      <c r="GD111" s="2004"/>
      <c r="GE111" s="2004"/>
      <c r="GF111" s="2004"/>
      <c r="GG111" s="2004"/>
      <c r="GH111" s="2004"/>
      <c r="GI111" s="2004"/>
      <c r="GJ111" s="2004"/>
      <c r="GK111" s="2004"/>
      <c r="GL111" s="2004"/>
      <c r="GM111" s="2004"/>
      <c r="GN111" s="2004"/>
      <c r="GO111" s="2004"/>
      <c r="GP111" s="2004"/>
    </row>
    <row r="112" spans="1:198" s="1419" customFormat="1" ht="15.75" x14ac:dyDescent="0.25">
      <c r="A112" s="1430" t="s">
        <v>126</v>
      </c>
      <c r="B112" s="1438"/>
      <c r="C112" s="1438"/>
      <c r="D112" s="1438"/>
      <c r="E112" s="1438"/>
      <c r="F112" s="1438"/>
      <c r="G112" s="1438"/>
      <c r="H112" s="1438"/>
      <c r="I112" s="1438"/>
      <c r="J112" s="1438"/>
      <c r="K112" s="1438"/>
      <c r="L112" s="1438"/>
      <c r="M112" s="1438"/>
      <c r="N112" s="1438"/>
      <c r="O112" s="1438"/>
      <c r="P112" s="1438"/>
      <c r="Q112" s="1438"/>
      <c r="R112" s="1438"/>
      <c r="S112" s="1438"/>
      <c r="T112" s="1438"/>
      <c r="U112" s="1438"/>
      <c r="V112" s="1438"/>
      <c r="W112" s="1438"/>
      <c r="X112" s="1438"/>
      <c r="Y112" s="1438"/>
      <c r="Z112" s="1438"/>
      <c r="AA112" s="1438"/>
      <c r="AB112" s="1438"/>
      <c r="AC112" s="1438"/>
      <c r="AD112" s="1438"/>
      <c r="AE112" s="1438"/>
      <c r="AF112" s="1683"/>
      <c r="AG112" s="1438"/>
      <c r="AH112" s="1438"/>
      <c r="AI112" s="1437"/>
      <c r="AJ112" s="1437"/>
      <c r="AK112" s="1437"/>
      <c r="AL112" s="1437"/>
      <c r="AM112" s="1437"/>
      <c r="AN112" s="1437"/>
      <c r="AO112" s="1437"/>
      <c r="AP112" s="2004"/>
      <c r="AQ112" s="2004"/>
      <c r="AR112" s="2004"/>
      <c r="AS112" s="2004"/>
      <c r="AT112" s="2004"/>
      <c r="AU112" s="2004"/>
      <c r="AV112" s="2004"/>
      <c r="AW112" s="2004"/>
      <c r="AX112" s="2004"/>
      <c r="AY112" s="2004"/>
      <c r="AZ112" s="2004"/>
      <c r="BA112" s="2004"/>
      <c r="BB112" s="2004"/>
      <c r="BC112" s="2004"/>
      <c r="BD112" s="2004"/>
      <c r="BE112" s="2004"/>
      <c r="BF112" s="2004"/>
      <c r="BG112" s="2004"/>
      <c r="BH112" s="2004"/>
      <c r="BI112" s="2004"/>
      <c r="BJ112" s="2004"/>
      <c r="BK112" s="2004"/>
      <c r="BL112" s="2004"/>
      <c r="BM112" s="2004"/>
      <c r="BN112" s="2004"/>
      <c r="BO112" s="2004"/>
      <c r="BP112" s="2004"/>
      <c r="BQ112" s="2004"/>
      <c r="BR112" s="2004"/>
      <c r="BS112" s="2004"/>
      <c r="BT112" s="2004"/>
      <c r="BU112" s="2004"/>
      <c r="BV112" s="2004"/>
      <c r="BW112" s="2004"/>
      <c r="BX112" s="2004"/>
      <c r="BY112" s="2004"/>
      <c r="BZ112" s="2004"/>
      <c r="CA112" s="2004"/>
      <c r="CB112" s="2004"/>
      <c r="CC112" s="2004"/>
      <c r="CD112" s="2004"/>
      <c r="CE112" s="2004"/>
      <c r="CF112" s="2004"/>
      <c r="CG112" s="2004"/>
      <c r="CH112" s="2004"/>
      <c r="CI112" s="2004"/>
      <c r="CJ112" s="2004"/>
      <c r="CK112" s="2004"/>
      <c r="CL112" s="2004"/>
      <c r="CM112" s="2004"/>
      <c r="CN112" s="2004"/>
      <c r="CO112" s="2004"/>
      <c r="CP112" s="2004"/>
      <c r="CQ112" s="2004"/>
      <c r="CR112" s="2004"/>
      <c r="CS112" s="2004"/>
      <c r="CT112" s="2004"/>
      <c r="CU112" s="2004"/>
      <c r="CV112" s="2004"/>
      <c r="CW112" s="2004"/>
      <c r="CX112" s="2004"/>
      <c r="CY112" s="2004"/>
      <c r="CZ112" s="2004"/>
      <c r="DA112" s="2004"/>
      <c r="DB112" s="2004"/>
      <c r="DC112" s="2004"/>
      <c r="DD112" s="2004"/>
      <c r="DE112" s="2004"/>
      <c r="DF112" s="2004"/>
      <c r="DG112" s="2004"/>
      <c r="DH112" s="2004"/>
      <c r="DI112" s="2004"/>
      <c r="DJ112" s="2004"/>
      <c r="DK112" s="2004"/>
      <c r="DL112" s="2004"/>
      <c r="DM112" s="2004"/>
      <c r="DN112" s="2004"/>
      <c r="DO112" s="2004"/>
      <c r="DP112" s="2004"/>
      <c r="DQ112" s="2004"/>
      <c r="DR112" s="2004"/>
      <c r="DS112" s="2004"/>
      <c r="DT112" s="2004"/>
      <c r="DU112" s="2004"/>
      <c r="DV112" s="2004"/>
      <c r="DW112" s="2004"/>
      <c r="DX112" s="2004"/>
      <c r="DY112" s="2004"/>
      <c r="DZ112" s="2004"/>
      <c r="EA112" s="2004"/>
      <c r="EB112" s="2004"/>
      <c r="EC112" s="2004"/>
      <c r="ED112" s="2004"/>
      <c r="EE112" s="2004"/>
      <c r="EF112" s="2004"/>
      <c r="EG112" s="2004"/>
      <c r="EH112" s="2004"/>
      <c r="EI112" s="2004"/>
      <c r="EJ112" s="2004"/>
      <c r="EK112" s="2004"/>
      <c r="EL112" s="2004"/>
      <c r="EM112" s="2004"/>
      <c r="EN112" s="2004"/>
      <c r="EO112" s="2004"/>
      <c r="EP112" s="2004"/>
      <c r="EQ112" s="2004"/>
      <c r="ER112" s="2004"/>
      <c r="ES112" s="2004"/>
      <c r="ET112" s="2004"/>
      <c r="EU112" s="2004"/>
      <c r="EV112" s="2004"/>
      <c r="EW112" s="2004"/>
      <c r="EX112" s="2004"/>
      <c r="EY112" s="2004"/>
      <c r="EZ112" s="2004"/>
      <c r="FA112" s="2004"/>
      <c r="FB112" s="2004"/>
      <c r="FC112" s="2004"/>
      <c r="FD112" s="2004"/>
      <c r="FE112" s="2004"/>
      <c r="FF112" s="2004"/>
      <c r="FG112" s="2004"/>
      <c r="FH112" s="2004"/>
      <c r="FI112" s="2004"/>
      <c r="FJ112" s="2004"/>
      <c r="FK112" s="2004"/>
      <c r="FL112" s="2004"/>
      <c r="FM112" s="2004"/>
      <c r="FN112" s="2004"/>
      <c r="FO112" s="2004"/>
      <c r="FP112" s="2004"/>
      <c r="FQ112" s="2004"/>
      <c r="FR112" s="2004"/>
      <c r="FS112" s="2004"/>
      <c r="FT112" s="2004"/>
      <c r="FU112" s="2004"/>
      <c r="FV112" s="2004"/>
      <c r="FW112" s="2004"/>
      <c r="FX112" s="2004"/>
      <c r="FY112" s="2004"/>
      <c r="FZ112" s="2004"/>
      <c r="GA112" s="2004"/>
      <c r="GB112" s="2004"/>
      <c r="GC112" s="2004"/>
      <c r="GD112" s="2004"/>
      <c r="GE112" s="2004"/>
      <c r="GF112" s="2004"/>
      <c r="GG112" s="2004"/>
      <c r="GH112" s="2004"/>
      <c r="GI112" s="2004"/>
      <c r="GJ112" s="2004"/>
      <c r="GK112" s="2004"/>
      <c r="GL112" s="2004"/>
      <c r="GM112" s="2004"/>
      <c r="GN112" s="2004"/>
      <c r="GO112" s="2004"/>
      <c r="GP112" s="2004"/>
    </row>
    <row r="113" spans="1:198" s="1419" customFormat="1" ht="18.75" x14ac:dyDescent="0.25">
      <c r="A113" s="1427" t="s">
        <v>1549</v>
      </c>
      <c r="B113" s="1442">
        <v>45769</v>
      </c>
      <c r="C113" s="1438"/>
      <c r="D113" s="1438"/>
      <c r="E113" s="1438"/>
      <c r="F113" s="1438"/>
      <c r="G113" s="1438"/>
      <c r="H113" s="1438"/>
      <c r="I113" s="1438"/>
      <c r="J113" s="1438"/>
      <c r="K113" s="1438"/>
      <c r="L113" s="1438"/>
      <c r="M113" s="1438" t="s">
        <v>1368</v>
      </c>
      <c r="N113" s="1438" t="s">
        <v>1368</v>
      </c>
      <c r="O113" s="1438"/>
      <c r="P113" s="1438" t="s">
        <v>1368</v>
      </c>
      <c r="Q113" s="1438" t="s">
        <v>1368</v>
      </c>
      <c r="R113" s="1438"/>
      <c r="S113" s="1438" t="s">
        <v>1368</v>
      </c>
      <c r="T113" s="1438" t="s">
        <v>1368</v>
      </c>
      <c r="U113" s="1438" t="s">
        <v>1368</v>
      </c>
      <c r="V113" s="1438" t="s">
        <v>1368</v>
      </c>
      <c r="W113" s="1438" t="s">
        <v>1368</v>
      </c>
      <c r="X113" s="1438" t="s">
        <v>1368</v>
      </c>
      <c r="Y113" s="1438" t="s">
        <v>1368</v>
      </c>
      <c r="Z113" s="1438" t="s">
        <v>1703</v>
      </c>
      <c r="AA113" s="1438" t="s">
        <v>1703</v>
      </c>
      <c r="AB113" s="1438" t="s">
        <v>1703</v>
      </c>
      <c r="AC113" s="1438" t="s">
        <v>1703</v>
      </c>
      <c r="AD113" s="1438" t="s">
        <v>1703</v>
      </c>
      <c r="AE113" s="1438" t="s">
        <v>1703</v>
      </c>
      <c r="AF113" s="1683" t="s">
        <v>1703</v>
      </c>
      <c r="AG113" s="1438" t="s">
        <v>1703</v>
      </c>
      <c r="AH113" s="1438"/>
      <c r="AI113" s="1437"/>
      <c r="AJ113" s="1437"/>
      <c r="AK113" s="1437"/>
      <c r="AL113" s="1437"/>
      <c r="AM113" s="1437"/>
      <c r="AN113" s="1437"/>
      <c r="AO113" s="1437"/>
      <c r="AP113" s="2004"/>
      <c r="AQ113" s="2004"/>
      <c r="AR113" s="2004"/>
      <c r="AS113" s="2004"/>
      <c r="AT113" s="2004"/>
      <c r="AU113" s="2004"/>
      <c r="AV113" s="2004"/>
      <c r="AW113" s="2004"/>
      <c r="AX113" s="2004"/>
      <c r="AY113" s="2004"/>
      <c r="AZ113" s="2004"/>
      <c r="BA113" s="2004"/>
      <c r="BB113" s="2004"/>
      <c r="BC113" s="2004"/>
      <c r="BD113" s="2004"/>
      <c r="BE113" s="2004"/>
      <c r="BF113" s="2004"/>
      <c r="BG113" s="2004"/>
      <c r="BH113" s="2004"/>
      <c r="BI113" s="2004"/>
      <c r="BJ113" s="2004"/>
      <c r="BK113" s="2004"/>
      <c r="BL113" s="2004"/>
      <c r="BM113" s="2004"/>
      <c r="BN113" s="2004"/>
      <c r="BO113" s="2004"/>
      <c r="BP113" s="2004"/>
      <c r="BQ113" s="2004"/>
      <c r="BR113" s="2004"/>
      <c r="BS113" s="2004"/>
      <c r="BT113" s="2004"/>
      <c r="BU113" s="2004"/>
      <c r="BV113" s="2004"/>
      <c r="BW113" s="2004"/>
      <c r="BX113" s="2004"/>
      <c r="BY113" s="2004"/>
      <c r="BZ113" s="2004"/>
      <c r="CA113" s="2004"/>
      <c r="CB113" s="2004"/>
      <c r="CC113" s="2004"/>
      <c r="CD113" s="2004"/>
      <c r="CE113" s="2004"/>
      <c r="CF113" s="2004"/>
      <c r="CG113" s="2004"/>
      <c r="CH113" s="2004"/>
      <c r="CI113" s="2004"/>
      <c r="CJ113" s="2004"/>
      <c r="CK113" s="2004"/>
      <c r="CL113" s="2004"/>
      <c r="CM113" s="2004"/>
      <c r="CN113" s="2004"/>
      <c r="CO113" s="2004"/>
      <c r="CP113" s="2004"/>
      <c r="CQ113" s="2004"/>
      <c r="CR113" s="2004"/>
      <c r="CS113" s="2004"/>
      <c r="CT113" s="2004"/>
      <c r="CU113" s="2004"/>
      <c r="CV113" s="2004"/>
      <c r="CW113" s="2004"/>
      <c r="CX113" s="2004"/>
      <c r="CY113" s="2004"/>
      <c r="CZ113" s="2004"/>
      <c r="DA113" s="2004"/>
      <c r="DB113" s="2004"/>
      <c r="DC113" s="2004"/>
      <c r="DD113" s="2004"/>
      <c r="DE113" s="2004"/>
      <c r="DF113" s="2004"/>
      <c r="DG113" s="2004"/>
      <c r="DH113" s="2004"/>
      <c r="DI113" s="2004"/>
      <c r="DJ113" s="2004"/>
      <c r="DK113" s="2004"/>
      <c r="DL113" s="2004"/>
      <c r="DM113" s="2004"/>
      <c r="DN113" s="2004"/>
      <c r="DO113" s="2004"/>
      <c r="DP113" s="2004"/>
      <c r="DQ113" s="2004"/>
      <c r="DR113" s="2004"/>
      <c r="DS113" s="2004"/>
      <c r="DT113" s="2004"/>
      <c r="DU113" s="2004"/>
      <c r="DV113" s="2004"/>
      <c r="DW113" s="2004"/>
      <c r="DX113" s="2004"/>
      <c r="DY113" s="2004"/>
      <c r="DZ113" s="2004"/>
      <c r="EA113" s="2004"/>
      <c r="EB113" s="2004"/>
      <c r="EC113" s="2004"/>
      <c r="ED113" s="2004"/>
      <c r="EE113" s="2004"/>
      <c r="EF113" s="2004"/>
      <c r="EG113" s="2004"/>
      <c r="EH113" s="2004"/>
      <c r="EI113" s="2004"/>
      <c r="EJ113" s="2004"/>
      <c r="EK113" s="2004"/>
      <c r="EL113" s="2004"/>
      <c r="EM113" s="2004"/>
      <c r="EN113" s="2004"/>
      <c r="EO113" s="2004"/>
      <c r="EP113" s="2004"/>
      <c r="EQ113" s="2004"/>
      <c r="ER113" s="2004"/>
      <c r="ES113" s="2004"/>
      <c r="ET113" s="2004"/>
      <c r="EU113" s="2004"/>
      <c r="EV113" s="2004"/>
      <c r="EW113" s="2004"/>
      <c r="EX113" s="2004"/>
      <c r="EY113" s="2004"/>
      <c r="EZ113" s="2004"/>
      <c r="FA113" s="2004"/>
      <c r="FB113" s="2004"/>
      <c r="FC113" s="2004"/>
      <c r="FD113" s="2004"/>
      <c r="FE113" s="2004"/>
      <c r="FF113" s="2004"/>
      <c r="FG113" s="2004"/>
      <c r="FH113" s="2004"/>
      <c r="FI113" s="2004"/>
      <c r="FJ113" s="2004"/>
      <c r="FK113" s="2004"/>
      <c r="FL113" s="2004"/>
      <c r="FM113" s="2004"/>
      <c r="FN113" s="2004"/>
      <c r="FO113" s="2004"/>
      <c r="FP113" s="2004"/>
      <c r="FQ113" s="2004"/>
      <c r="FR113" s="2004"/>
      <c r="FS113" s="2004"/>
      <c r="FT113" s="2004"/>
      <c r="FU113" s="2004"/>
      <c r="FV113" s="2004"/>
      <c r="FW113" s="2004"/>
      <c r="FX113" s="2004"/>
      <c r="FY113" s="2004"/>
      <c r="FZ113" s="2004"/>
      <c r="GA113" s="2004"/>
      <c r="GB113" s="2004"/>
      <c r="GC113" s="2004"/>
      <c r="GD113" s="2004"/>
      <c r="GE113" s="2004"/>
      <c r="GF113" s="2004"/>
      <c r="GG113" s="2004"/>
      <c r="GH113" s="2004"/>
      <c r="GI113" s="2004"/>
      <c r="GJ113" s="2004"/>
      <c r="GK113" s="2004"/>
      <c r="GL113" s="2004"/>
      <c r="GM113" s="2004"/>
      <c r="GN113" s="2004"/>
      <c r="GO113" s="2004"/>
      <c r="GP113" s="2004"/>
    </row>
    <row r="114" spans="1:198" s="1419" customFormat="1" ht="18.75" x14ac:dyDescent="0.25">
      <c r="A114" s="1427" t="s">
        <v>1441</v>
      </c>
      <c r="B114" s="1442">
        <v>45408</v>
      </c>
      <c r="C114" s="1438"/>
      <c r="D114" s="1438"/>
      <c r="E114" s="1438" t="s">
        <v>1440</v>
      </c>
      <c r="F114" s="1438"/>
      <c r="G114" s="1438" t="s">
        <v>1378</v>
      </c>
      <c r="H114" s="1438"/>
      <c r="I114" s="1438" t="s">
        <v>1442</v>
      </c>
      <c r="J114" s="1438"/>
      <c r="K114" s="1443" t="s">
        <v>1385</v>
      </c>
      <c r="L114" s="1438"/>
      <c r="M114" s="1438" t="s">
        <v>1368</v>
      </c>
      <c r="N114" s="1443" t="s">
        <v>1385</v>
      </c>
      <c r="O114" s="1438"/>
      <c r="P114" s="1438" t="s">
        <v>1368</v>
      </c>
      <c r="Q114" s="1438" t="s">
        <v>1368</v>
      </c>
      <c r="R114" s="1438"/>
      <c r="S114" s="1438" t="s">
        <v>1368</v>
      </c>
      <c r="T114" s="1443" t="s">
        <v>1385</v>
      </c>
      <c r="U114" s="1438" t="s">
        <v>1368</v>
      </c>
      <c r="V114" s="1438" t="s">
        <v>1368</v>
      </c>
      <c r="W114" s="1438" t="s">
        <v>1368</v>
      </c>
      <c r="X114" s="1438" t="s">
        <v>1368</v>
      </c>
      <c r="Y114" s="1438" t="s">
        <v>1368</v>
      </c>
      <c r="Z114" s="1438"/>
      <c r="AA114" s="1438" t="s">
        <v>1703</v>
      </c>
      <c r="AB114" s="1438"/>
      <c r="AC114" s="1438" t="s">
        <v>1703</v>
      </c>
      <c r="AD114" s="1438" t="s">
        <v>1703</v>
      </c>
      <c r="AE114" s="1438" t="s">
        <v>1703</v>
      </c>
      <c r="AF114" s="1683"/>
      <c r="AG114" s="1438" t="s">
        <v>1703</v>
      </c>
      <c r="AH114" s="1438"/>
      <c r="AI114" s="1437"/>
      <c r="AJ114" s="1437"/>
      <c r="AK114" s="1437"/>
      <c r="AL114" s="1437"/>
      <c r="AM114" s="1437"/>
      <c r="AN114" s="1437"/>
      <c r="AO114" s="1437"/>
      <c r="AP114" s="2004"/>
      <c r="AQ114" s="2004"/>
      <c r="AR114" s="2004"/>
      <c r="AS114" s="2004"/>
      <c r="AT114" s="2004"/>
      <c r="AU114" s="2004"/>
      <c r="AV114" s="2004"/>
      <c r="AW114" s="2004"/>
      <c r="AX114" s="2004"/>
      <c r="AY114" s="2004"/>
      <c r="AZ114" s="2004"/>
      <c r="BA114" s="2004"/>
      <c r="BB114" s="2004"/>
      <c r="BC114" s="2004"/>
      <c r="BD114" s="2004"/>
      <c r="BE114" s="2004"/>
      <c r="BF114" s="2004"/>
      <c r="BG114" s="2004"/>
      <c r="BH114" s="2004"/>
      <c r="BI114" s="2004"/>
      <c r="BJ114" s="2004"/>
      <c r="BK114" s="2004"/>
      <c r="BL114" s="2004"/>
      <c r="BM114" s="2004"/>
      <c r="BN114" s="2004"/>
      <c r="BO114" s="2004"/>
      <c r="BP114" s="2004"/>
      <c r="BQ114" s="2004"/>
      <c r="BR114" s="2004"/>
      <c r="BS114" s="2004"/>
      <c r="BT114" s="2004"/>
      <c r="BU114" s="2004"/>
      <c r="BV114" s="2004"/>
      <c r="BW114" s="2004"/>
      <c r="BX114" s="2004"/>
      <c r="BY114" s="2004"/>
      <c r="BZ114" s="2004"/>
      <c r="CA114" s="2004"/>
      <c r="CB114" s="2004"/>
      <c r="CC114" s="2004"/>
      <c r="CD114" s="2004"/>
      <c r="CE114" s="2004"/>
      <c r="CF114" s="2004"/>
      <c r="CG114" s="2004"/>
      <c r="CH114" s="2004"/>
      <c r="CI114" s="2004"/>
      <c r="CJ114" s="2004"/>
      <c r="CK114" s="2004"/>
      <c r="CL114" s="2004"/>
      <c r="CM114" s="2004"/>
      <c r="CN114" s="2004"/>
      <c r="CO114" s="2004"/>
      <c r="CP114" s="2004"/>
      <c r="CQ114" s="2004"/>
      <c r="CR114" s="2004"/>
      <c r="CS114" s="2004"/>
      <c r="CT114" s="2004"/>
      <c r="CU114" s="2004"/>
      <c r="CV114" s="2004"/>
      <c r="CW114" s="2004"/>
      <c r="CX114" s="2004"/>
      <c r="CY114" s="2004"/>
      <c r="CZ114" s="2004"/>
      <c r="DA114" s="2004"/>
      <c r="DB114" s="2004"/>
      <c r="DC114" s="2004"/>
      <c r="DD114" s="2004"/>
      <c r="DE114" s="2004"/>
      <c r="DF114" s="2004"/>
      <c r="DG114" s="2004"/>
      <c r="DH114" s="2004"/>
      <c r="DI114" s="2004"/>
      <c r="DJ114" s="2004"/>
      <c r="DK114" s="2004"/>
      <c r="DL114" s="2004"/>
      <c r="DM114" s="2004"/>
      <c r="DN114" s="2004"/>
      <c r="DO114" s="2004"/>
      <c r="DP114" s="2004"/>
      <c r="DQ114" s="2004"/>
      <c r="DR114" s="2004"/>
      <c r="DS114" s="2004"/>
      <c r="DT114" s="2004"/>
      <c r="DU114" s="2004"/>
      <c r="DV114" s="2004"/>
      <c r="DW114" s="2004"/>
      <c r="DX114" s="2004"/>
      <c r="DY114" s="2004"/>
      <c r="DZ114" s="2004"/>
      <c r="EA114" s="2004"/>
      <c r="EB114" s="2004"/>
      <c r="EC114" s="2004"/>
      <c r="ED114" s="2004"/>
      <c r="EE114" s="2004"/>
      <c r="EF114" s="2004"/>
      <c r="EG114" s="2004"/>
      <c r="EH114" s="2004"/>
      <c r="EI114" s="2004"/>
      <c r="EJ114" s="2004"/>
      <c r="EK114" s="2004"/>
      <c r="EL114" s="2004"/>
      <c r="EM114" s="2004"/>
      <c r="EN114" s="2004"/>
      <c r="EO114" s="2004"/>
      <c r="EP114" s="2004"/>
      <c r="EQ114" s="2004"/>
      <c r="ER114" s="2004"/>
      <c r="ES114" s="2004"/>
      <c r="ET114" s="2004"/>
      <c r="EU114" s="2004"/>
      <c r="EV114" s="2004"/>
      <c r="EW114" s="2004"/>
      <c r="EX114" s="2004"/>
      <c r="EY114" s="2004"/>
      <c r="EZ114" s="2004"/>
      <c r="FA114" s="2004"/>
      <c r="FB114" s="2004"/>
      <c r="FC114" s="2004"/>
      <c r="FD114" s="2004"/>
      <c r="FE114" s="2004"/>
      <c r="FF114" s="2004"/>
      <c r="FG114" s="2004"/>
      <c r="FH114" s="2004"/>
      <c r="FI114" s="2004"/>
      <c r="FJ114" s="2004"/>
      <c r="FK114" s="2004"/>
      <c r="FL114" s="2004"/>
      <c r="FM114" s="2004"/>
      <c r="FN114" s="2004"/>
      <c r="FO114" s="2004"/>
      <c r="FP114" s="2004"/>
      <c r="FQ114" s="2004"/>
      <c r="FR114" s="2004"/>
      <c r="FS114" s="2004"/>
      <c r="FT114" s="2004"/>
      <c r="FU114" s="2004"/>
      <c r="FV114" s="2004"/>
      <c r="FW114" s="2004"/>
      <c r="FX114" s="2004"/>
      <c r="FY114" s="2004"/>
      <c r="FZ114" s="2004"/>
      <c r="GA114" s="2004"/>
      <c r="GB114" s="2004"/>
      <c r="GC114" s="2004"/>
      <c r="GD114" s="2004"/>
      <c r="GE114" s="2004"/>
      <c r="GF114" s="2004"/>
      <c r="GG114" s="2004"/>
      <c r="GH114" s="2004"/>
      <c r="GI114" s="2004"/>
      <c r="GJ114" s="2004"/>
      <c r="GK114" s="2004"/>
      <c r="GL114" s="2004"/>
      <c r="GM114" s="2004"/>
      <c r="GN114" s="2004"/>
      <c r="GO114" s="2004"/>
      <c r="GP114" s="2004"/>
    </row>
    <row r="115" spans="1:198" s="1419" customFormat="1" ht="18.75" x14ac:dyDescent="0.25">
      <c r="A115" s="1517" t="s">
        <v>1438</v>
      </c>
      <c r="B115" s="1442">
        <v>45825</v>
      </c>
      <c r="C115" s="1446"/>
      <c r="D115" s="1446"/>
      <c r="E115" s="1446"/>
      <c r="F115" s="1446"/>
      <c r="G115" s="1446"/>
      <c r="H115" s="1446"/>
      <c r="I115" s="1446"/>
      <c r="J115" s="1446"/>
      <c r="K115" s="1446"/>
      <c r="L115" s="1446"/>
      <c r="M115" s="1438"/>
      <c r="N115" s="1438"/>
      <c r="O115" s="1438"/>
      <c r="P115" s="1438"/>
      <c r="Q115" s="1438" t="s">
        <v>1439</v>
      </c>
      <c r="S115" s="1438" t="s">
        <v>1439</v>
      </c>
      <c r="T115" s="1438" t="s">
        <v>1368</v>
      </c>
      <c r="U115" s="1438" t="s">
        <v>1368</v>
      </c>
      <c r="V115" s="1438" t="s">
        <v>1368</v>
      </c>
      <c r="W115" s="1438" t="s">
        <v>1368</v>
      </c>
      <c r="X115" s="1438" t="s">
        <v>1368</v>
      </c>
      <c r="Y115" s="1438" t="s">
        <v>1368</v>
      </c>
      <c r="Z115" s="1438" t="s">
        <v>1703</v>
      </c>
      <c r="AA115" s="1438" t="s">
        <v>1703</v>
      </c>
      <c r="AB115" s="1438" t="s">
        <v>1703</v>
      </c>
      <c r="AC115" s="1438" t="s">
        <v>1703</v>
      </c>
      <c r="AD115" s="1438" t="s">
        <v>1703</v>
      </c>
      <c r="AE115" s="1438" t="s">
        <v>1703</v>
      </c>
      <c r="AF115" s="1683" t="s">
        <v>1703</v>
      </c>
      <c r="AG115" s="1438" t="s">
        <v>1703</v>
      </c>
      <c r="AH115" s="1438"/>
      <c r="AI115" s="1437"/>
      <c r="AJ115" s="1437"/>
      <c r="AK115" s="1437"/>
      <c r="AL115" s="1437"/>
      <c r="AM115" s="1437"/>
      <c r="AN115" s="1437"/>
      <c r="AO115" s="1437"/>
      <c r="AP115" s="2004"/>
      <c r="AQ115" s="2004"/>
      <c r="AR115" s="2004"/>
      <c r="AS115" s="2004"/>
      <c r="AT115" s="2004"/>
      <c r="AU115" s="2004"/>
      <c r="AV115" s="2004"/>
      <c r="AW115" s="2004"/>
      <c r="AX115" s="2004"/>
      <c r="AY115" s="2004"/>
      <c r="AZ115" s="2004"/>
      <c r="BA115" s="2004"/>
      <c r="BB115" s="2004"/>
      <c r="BC115" s="2004"/>
      <c r="BD115" s="2004"/>
      <c r="BE115" s="2004"/>
      <c r="BF115" s="2004"/>
      <c r="BG115" s="2004"/>
      <c r="BH115" s="2004"/>
      <c r="BI115" s="2004"/>
      <c r="BJ115" s="2004"/>
      <c r="BK115" s="2004"/>
      <c r="BL115" s="2004"/>
      <c r="BM115" s="2004"/>
      <c r="BN115" s="2004"/>
      <c r="BO115" s="2004"/>
      <c r="BP115" s="2004"/>
      <c r="BQ115" s="2004"/>
      <c r="BR115" s="2004"/>
      <c r="BS115" s="2004"/>
      <c r="BT115" s="2004"/>
      <c r="BU115" s="2004"/>
      <c r="BV115" s="2004"/>
      <c r="BW115" s="2004"/>
      <c r="BX115" s="2004"/>
      <c r="BY115" s="2004"/>
      <c r="BZ115" s="2004"/>
      <c r="CA115" s="2004"/>
      <c r="CB115" s="2004"/>
      <c r="CC115" s="2004"/>
      <c r="CD115" s="2004"/>
      <c r="CE115" s="2004"/>
      <c r="CF115" s="2004"/>
      <c r="CG115" s="2004"/>
      <c r="CH115" s="2004"/>
      <c r="CI115" s="2004"/>
      <c r="CJ115" s="2004"/>
      <c r="CK115" s="2004"/>
      <c r="CL115" s="2004"/>
      <c r="CM115" s="2004"/>
      <c r="CN115" s="2004"/>
      <c r="CO115" s="2004"/>
      <c r="CP115" s="2004"/>
      <c r="CQ115" s="2004"/>
      <c r="CR115" s="2004"/>
      <c r="CS115" s="2004"/>
      <c r="CT115" s="2004"/>
      <c r="CU115" s="2004"/>
      <c r="CV115" s="2004"/>
      <c r="CW115" s="2004"/>
      <c r="CX115" s="2004"/>
      <c r="CY115" s="2004"/>
      <c r="CZ115" s="2004"/>
      <c r="DA115" s="2004"/>
      <c r="DB115" s="2004"/>
      <c r="DC115" s="2004"/>
      <c r="DD115" s="2004"/>
      <c r="DE115" s="2004"/>
      <c r="DF115" s="2004"/>
      <c r="DG115" s="2004"/>
      <c r="DH115" s="2004"/>
      <c r="DI115" s="2004"/>
      <c r="DJ115" s="2004"/>
      <c r="DK115" s="2004"/>
      <c r="DL115" s="2004"/>
      <c r="DM115" s="2004"/>
      <c r="DN115" s="2004"/>
      <c r="DO115" s="2004"/>
      <c r="DP115" s="2004"/>
      <c r="DQ115" s="2004"/>
      <c r="DR115" s="2004"/>
      <c r="DS115" s="2004"/>
      <c r="DT115" s="2004"/>
      <c r="DU115" s="2004"/>
      <c r="DV115" s="2004"/>
      <c r="DW115" s="2004"/>
      <c r="DX115" s="2004"/>
      <c r="DY115" s="2004"/>
      <c r="DZ115" s="2004"/>
      <c r="EA115" s="2004"/>
      <c r="EB115" s="2004"/>
      <c r="EC115" s="2004"/>
      <c r="ED115" s="2004"/>
      <c r="EE115" s="2004"/>
      <c r="EF115" s="2004"/>
      <c r="EG115" s="2004"/>
      <c r="EH115" s="2004"/>
      <c r="EI115" s="2004"/>
      <c r="EJ115" s="2004"/>
      <c r="EK115" s="2004"/>
      <c r="EL115" s="2004"/>
      <c r="EM115" s="2004"/>
      <c r="EN115" s="2004"/>
      <c r="EO115" s="2004"/>
      <c r="EP115" s="2004"/>
      <c r="EQ115" s="2004"/>
      <c r="ER115" s="2004"/>
      <c r="ES115" s="2004"/>
      <c r="ET115" s="2004"/>
      <c r="EU115" s="2004"/>
      <c r="EV115" s="2004"/>
      <c r="EW115" s="2004"/>
      <c r="EX115" s="2004"/>
      <c r="EY115" s="2004"/>
      <c r="EZ115" s="2004"/>
      <c r="FA115" s="2004"/>
      <c r="FB115" s="2004"/>
      <c r="FC115" s="2004"/>
      <c r="FD115" s="2004"/>
      <c r="FE115" s="2004"/>
      <c r="FF115" s="2004"/>
      <c r="FG115" s="2004"/>
      <c r="FH115" s="2004"/>
      <c r="FI115" s="2004"/>
      <c r="FJ115" s="2004"/>
      <c r="FK115" s="2004"/>
      <c r="FL115" s="2004"/>
      <c r="FM115" s="2004"/>
      <c r="FN115" s="2004"/>
      <c r="FO115" s="2004"/>
      <c r="FP115" s="2004"/>
      <c r="FQ115" s="2004"/>
      <c r="FR115" s="2004"/>
      <c r="FS115" s="2004"/>
      <c r="FT115" s="2004"/>
      <c r="FU115" s="2004"/>
      <c r="FV115" s="2004"/>
      <c r="FW115" s="2004"/>
      <c r="FX115" s="2004"/>
      <c r="FY115" s="2004"/>
      <c r="FZ115" s="2004"/>
      <c r="GA115" s="2004"/>
      <c r="GB115" s="2004"/>
      <c r="GC115" s="2004"/>
      <c r="GD115" s="2004"/>
      <c r="GE115" s="2004"/>
      <c r="GF115" s="2004"/>
      <c r="GG115" s="2004"/>
      <c r="GH115" s="2004"/>
      <c r="GI115" s="2004"/>
      <c r="GJ115" s="2004"/>
      <c r="GK115" s="2004"/>
      <c r="GL115" s="2004"/>
      <c r="GM115" s="2004"/>
      <c r="GN115" s="2004"/>
      <c r="GO115" s="2004"/>
      <c r="GP115" s="2004"/>
    </row>
    <row r="116" spans="1:198" s="1419" customFormat="1" ht="18.75" x14ac:dyDescent="0.25">
      <c r="A116" s="1427" t="s">
        <v>1550</v>
      </c>
      <c r="B116" s="1442">
        <v>45800</v>
      </c>
      <c r="C116" s="1446"/>
      <c r="D116" s="1446"/>
      <c r="E116" s="1446"/>
      <c r="F116" s="1446"/>
      <c r="G116" s="1446"/>
      <c r="H116" s="1446"/>
      <c r="I116" s="1446"/>
      <c r="J116" s="1446"/>
      <c r="K116" s="1446"/>
      <c r="L116" s="1446"/>
      <c r="M116" s="1438"/>
      <c r="N116" s="1438"/>
      <c r="O116" s="1438"/>
      <c r="P116" s="1438" t="s">
        <v>1439</v>
      </c>
      <c r="Q116" s="1438" t="s">
        <v>1439</v>
      </c>
      <c r="R116" s="1438"/>
      <c r="S116" s="1438" t="s">
        <v>1439</v>
      </c>
      <c r="T116" s="1438" t="s">
        <v>1368</v>
      </c>
      <c r="U116" s="1438" t="s">
        <v>1368</v>
      </c>
      <c r="V116" s="1438" t="s">
        <v>1368</v>
      </c>
      <c r="W116" s="1438" t="s">
        <v>1368</v>
      </c>
      <c r="X116" s="1438" t="s">
        <v>1368</v>
      </c>
      <c r="Y116" s="1438" t="s">
        <v>1368</v>
      </c>
      <c r="Z116" s="1438" t="s">
        <v>1703</v>
      </c>
      <c r="AA116" s="1438" t="s">
        <v>1703</v>
      </c>
      <c r="AB116" s="1438" t="s">
        <v>1703</v>
      </c>
      <c r="AC116" s="1438" t="s">
        <v>1703</v>
      </c>
      <c r="AD116" s="1438" t="s">
        <v>1703</v>
      </c>
      <c r="AE116" s="1438" t="s">
        <v>1703</v>
      </c>
      <c r="AF116" s="1683" t="s">
        <v>1703</v>
      </c>
      <c r="AG116" s="1438"/>
      <c r="AH116" s="1438"/>
      <c r="AI116" s="1437"/>
      <c r="AJ116" s="1437"/>
      <c r="AK116" s="1437"/>
      <c r="AL116" s="1437"/>
      <c r="AM116" s="1437"/>
      <c r="AN116" s="1437"/>
      <c r="AO116" s="1437"/>
      <c r="AP116" s="2004"/>
      <c r="AQ116" s="2004"/>
      <c r="AR116" s="2004"/>
      <c r="AS116" s="2004"/>
      <c r="AT116" s="2004"/>
      <c r="AU116" s="2004"/>
      <c r="AV116" s="2004"/>
      <c r="AW116" s="2004"/>
      <c r="AX116" s="2004"/>
      <c r="AY116" s="2004"/>
      <c r="AZ116" s="2004"/>
      <c r="BA116" s="2004"/>
      <c r="BB116" s="2004"/>
      <c r="BC116" s="2004"/>
      <c r="BD116" s="2004"/>
      <c r="BE116" s="2004"/>
      <c r="BF116" s="2004"/>
      <c r="BG116" s="2004"/>
      <c r="BH116" s="2004"/>
      <c r="BI116" s="2004"/>
      <c r="BJ116" s="2004"/>
      <c r="BK116" s="2004"/>
      <c r="BL116" s="2004"/>
      <c r="BM116" s="2004"/>
      <c r="BN116" s="2004"/>
      <c r="BO116" s="2004"/>
      <c r="BP116" s="2004"/>
      <c r="BQ116" s="2004"/>
      <c r="BR116" s="2004"/>
      <c r="BS116" s="2004"/>
      <c r="BT116" s="2004"/>
      <c r="BU116" s="2004"/>
      <c r="BV116" s="2004"/>
      <c r="BW116" s="2004"/>
      <c r="BX116" s="2004"/>
      <c r="BY116" s="2004"/>
      <c r="BZ116" s="2004"/>
      <c r="CA116" s="2004"/>
      <c r="CB116" s="2004"/>
      <c r="CC116" s="2004"/>
      <c r="CD116" s="2004"/>
      <c r="CE116" s="2004"/>
      <c r="CF116" s="2004"/>
      <c r="CG116" s="2004"/>
      <c r="CH116" s="2004"/>
      <c r="CI116" s="2004"/>
      <c r="CJ116" s="2004"/>
      <c r="CK116" s="2004"/>
      <c r="CL116" s="2004"/>
      <c r="CM116" s="2004"/>
      <c r="CN116" s="2004"/>
      <c r="CO116" s="2004"/>
      <c r="CP116" s="2004"/>
      <c r="CQ116" s="2004"/>
      <c r="CR116" s="2004"/>
      <c r="CS116" s="2004"/>
      <c r="CT116" s="2004"/>
      <c r="CU116" s="2004"/>
      <c r="CV116" s="2004"/>
      <c r="CW116" s="2004"/>
      <c r="CX116" s="2004"/>
      <c r="CY116" s="2004"/>
      <c r="CZ116" s="2004"/>
      <c r="DA116" s="2004"/>
      <c r="DB116" s="2004"/>
      <c r="DC116" s="2004"/>
      <c r="DD116" s="2004"/>
      <c r="DE116" s="2004"/>
      <c r="DF116" s="2004"/>
      <c r="DG116" s="2004"/>
      <c r="DH116" s="2004"/>
      <c r="DI116" s="2004"/>
      <c r="DJ116" s="2004"/>
      <c r="DK116" s="2004"/>
      <c r="DL116" s="2004"/>
      <c r="DM116" s="2004"/>
      <c r="DN116" s="2004"/>
      <c r="DO116" s="2004"/>
      <c r="DP116" s="2004"/>
      <c r="DQ116" s="2004"/>
      <c r="DR116" s="2004"/>
      <c r="DS116" s="2004"/>
      <c r="DT116" s="2004"/>
      <c r="DU116" s="2004"/>
      <c r="DV116" s="2004"/>
      <c r="DW116" s="2004"/>
      <c r="DX116" s="2004"/>
      <c r="DY116" s="2004"/>
      <c r="DZ116" s="2004"/>
      <c r="EA116" s="2004"/>
      <c r="EB116" s="2004"/>
      <c r="EC116" s="2004"/>
      <c r="ED116" s="2004"/>
      <c r="EE116" s="2004"/>
      <c r="EF116" s="2004"/>
      <c r="EG116" s="2004"/>
      <c r="EH116" s="2004"/>
      <c r="EI116" s="2004"/>
      <c r="EJ116" s="2004"/>
      <c r="EK116" s="2004"/>
      <c r="EL116" s="2004"/>
      <c r="EM116" s="2004"/>
      <c r="EN116" s="2004"/>
      <c r="EO116" s="2004"/>
      <c r="EP116" s="2004"/>
      <c r="EQ116" s="2004"/>
      <c r="ER116" s="2004"/>
      <c r="ES116" s="2004"/>
      <c r="ET116" s="2004"/>
      <c r="EU116" s="2004"/>
      <c r="EV116" s="2004"/>
      <c r="EW116" s="2004"/>
      <c r="EX116" s="2004"/>
      <c r="EY116" s="2004"/>
      <c r="EZ116" s="2004"/>
      <c r="FA116" s="2004"/>
      <c r="FB116" s="2004"/>
      <c r="FC116" s="2004"/>
      <c r="FD116" s="2004"/>
      <c r="FE116" s="2004"/>
      <c r="FF116" s="2004"/>
      <c r="FG116" s="2004"/>
      <c r="FH116" s="2004"/>
      <c r="FI116" s="2004"/>
      <c r="FJ116" s="2004"/>
      <c r="FK116" s="2004"/>
      <c r="FL116" s="2004"/>
      <c r="FM116" s="2004"/>
      <c r="FN116" s="2004"/>
      <c r="FO116" s="2004"/>
      <c r="FP116" s="2004"/>
      <c r="FQ116" s="2004"/>
      <c r="FR116" s="2004"/>
      <c r="FS116" s="2004"/>
      <c r="FT116" s="2004"/>
      <c r="FU116" s="2004"/>
      <c r="FV116" s="2004"/>
      <c r="FW116" s="2004"/>
      <c r="FX116" s="2004"/>
      <c r="FY116" s="2004"/>
      <c r="FZ116" s="2004"/>
      <c r="GA116" s="2004"/>
      <c r="GB116" s="2004"/>
      <c r="GC116" s="2004"/>
      <c r="GD116" s="2004"/>
      <c r="GE116" s="2004"/>
      <c r="GF116" s="2004"/>
      <c r="GG116" s="2004"/>
      <c r="GH116" s="2004"/>
      <c r="GI116" s="2004"/>
      <c r="GJ116" s="2004"/>
      <c r="GK116" s="2004"/>
      <c r="GL116" s="2004"/>
      <c r="GM116" s="2004"/>
      <c r="GN116" s="2004"/>
      <c r="GO116" s="2004"/>
      <c r="GP116" s="2004"/>
    </row>
    <row r="117" spans="1:198" s="1419" customFormat="1" ht="18.75" hidden="1" x14ac:dyDescent="0.25">
      <c r="A117" s="1517" t="s">
        <v>1443</v>
      </c>
      <c r="B117" s="1442">
        <v>45797</v>
      </c>
      <c r="C117" s="1446"/>
      <c r="D117" s="1446"/>
      <c r="E117" s="1446"/>
      <c r="F117" s="1446"/>
      <c r="G117" s="1446"/>
      <c r="H117" s="1446"/>
      <c r="I117" s="1446"/>
      <c r="J117" s="1446"/>
      <c r="K117" s="1446"/>
      <c r="L117" s="1446"/>
      <c r="M117" s="1438"/>
      <c r="N117" s="1438"/>
      <c r="O117" s="1438"/>
      <c r="P117" s="1438" t="s">
        <v>1439</v>
      </c>
      <c r="Q117" s="1443" t="s">
        <v>1385</v>
      </c>
      <c r="R117" s="1438"/>
      <c r="S117" s="1438" t="s">
        <v>1439</v>
      </c>
      <c r="T117" s="1438" t="s">
        <v>1368</v>
      </c>
      <c r="U117" s="1438" t="s">
        <v>1368</v>
      </c>
      <c r="V117" s="1438" t="s">
        <v>1368</v>
      </c>
      <c r="W117" s="1438" t="s">
        <v>1368</v>
      </c>
      <c r="X117" s="1438"/>
      <c r="Y117" s="1438" t="s">
        <v>1368</v>
      </c>
      <c r="Z117" s="1438"/>
      <c r="AA117" s="1438"/>
      <c r="AB117" s="1438"/>
      <c r="AC117" s="1438"/>
      <c r="AD117" s="1438"/>
      <c r="AE117" s="1438"/>
      <c r="AF117" s="1683"/>
      <c r="AG117" s="1438"/>
      <c r="AH117" s="1438"/>
      <c r="AI117" s="1437"/>
      <c r="AJ117" s="1437"/>
      <c r="AK117" s="1437"/>
      <c r="AL117" s="1437"/>
      <c r="AM117" s="1437"/>
      <c r="AN117" s="1437"/>
      <c r="AO117" s="1437"/>
      <c r="AP117" s="2004"/>
      <c r="AQ117" s="2004"/>
      <c r="AR117" s="2004"/>
      <c r="AS117" s="2004"/>
      <c r="AT117" s="2004"/>
      <c r="AU117" s="2004"/>
      <c r="AV117" s="2004"/>
      <c r="AW117" s="2004"/>
      <c r="AX117" s="2004"/>
      <c r="AY117" s="2004"/>
      <c r="AZ117" s="2004"/>
      <c r="BA117" s="2004"/>
      <c r="BB117" s="2004"/>
      <c r="BC117" s="2004"/>
      <c r="BD117" s="2004"/>
      <c r="BE117" s="2004"/>
      <c r="BF117" s="2004"/>
      <c r="BG117" s="2004"/>
      <c r="BH117" s="2004"/>
      <c r="BI117" s="2004"/>
      <c r="BJ117" s="2004"/>
      <c r="BK117" s="2004"/>
      <c r="BL117" s="2004"/>
      <c r="BM117" s="2004"/>
      <c r="BN117" s="2004"/>
      <c r="BO117" s="2004"/>
      <c r="BP117" s="2004"/>
      <c r="BQ117" s="2004"/>
      <c r="BR117" s="2004"/>
      <c r="BS117" s="2004"/>
      <c r="BT117" s="2004"/>
      <c r="BU117" s="2004"/>
      <c r="BV117" s="2004"/>
      <c r="BW117" s="2004"/>
      <c r="BX117" s="2004"/>
      <c r="BY117" s="2004"/>
      <c r="BZ117" s="2004"/>
      <c r="CA117" s="2004"/>
      <c r="CB117" s="2004"/>
      <c r="CC117" s="2004"/>
      <c r="CD117" s="2004"/>
      <c r="CE117" s="2004"/>
      <c r="CF117" s="2004"/>
      <c r="CG117" s="2004"/>
      <c r="CH117" s="2004"/>
      <c r="CI117" s="2004"/>
      <c r="CJ117" s="2004"/>
      <c r="CK117" s="2004"/>
      <c r="CL117" s="2004"/>
      <c r="CM117" s="2004"/>
      <c r="CN117" s="2004"/>
      <c r="CO117" s="2004"/>
      <c r="CP117" s="2004"/>
      <c r="CQ117" s="2004"/>
      <c r="CR117" s="2004"/>
      <c r="CS117" s="2004"/>
      <c r="CT117" s="2004"/>
      <c r="CU117" s="2004"/>
      <c r="CV117" s="2004"/>
      <c r="CW117" s="2004"/>
      <c r="CX117" s="2004"/>
      <c r="CY117" s="2004"/>
      <c r="CZ117" s="2004"/>
      <c r="DA117" s="2004"/>
      <c r="DB117" s="2004"/>
      <c r="DC117" s="2004"/>
      <c r="DD117" s="2004"/>
      <c r="DE117" s="2004"/>
      <c r="DF117" s="2004"/>
      <c r="DG117" s="2004"/>
      <c r="DH117" s="2004"/>
      <c r="DI117" s="2004"/>
      <c r="DJ117" s="2004"/>
      <c r="DK117" s="2004"/>
      <c r="DL117" s="2004"/>
      <c r="DM117" s="2004"/>
      <c r="DN117" s="2004"/>
      <c r="DO117" s="2004"/>
      <c r="DP117" s="2004"/>
      <c r="DQ117" s="2004"/>
      <c r="DR117" s="2004"/>
      <c r="DS117" s="2004"/>
      <c r="DT117" s="2004"/>
      <c r="DU117" s="2004"/>
      <c r="DV117" s="2004"/>
      <c r="DW117" s="2004"/>
      <c r="DX117" s="2004"/>
      <c r="DY117" s="2004"/>
      <c r="DZ117" s="2004"/>
      <c r="EA117" s="2004"/>
      <c r="EB117" s="2004"/>
      <c r="EC117" s="2004"/>
      <c r="ED117" s="2004"/>
      <c r="EE117" s="2004"/>
      <c r="EF117" s="2004"/>
      <c r="EG117" s="2004"/>
      <c r="EH117" s="2004"/>
      <c r="EI117" s="2004"/>
      <c r="EJ117" s="2004"/>
      <c r="EK117" s="2004"/>
      <c r="EL117" s="2004"/>
      <c r="EM117" s="2004"/>
      <c r="EN117" s="2004"/>
      <c r="EO117" s="2004"/>
      <c r="EP117" s="2004"/>
      <c r="EQ117" s="2004"/>
      <c r="ER117" s="2004"/>
      <c r="ES117" s="2004"/>
      <c r="ET117" s="2004"/>
      <c r="EU117" s="2004"/>
      <c r="EV117" s="2004"/>
      <c r="EW117" s="2004"/>
      <c r="EX117" s="2004"/>
      <c r="EY117" s="2004"/>
      <c r="EZ117" s="2004"/>
      <c r="FA117" s="2004"/>
      <c r="FB117" s="2004"/>
      <c r="FC117" s="2004"/>
      <c r="FD117" s="2004"/>
      <c r="FE117" s="2004"/>
      <c r="FF117" s="2004"/>
      <c r="FG117" s="2004"/>
      <c r="FH117" s="2004"/>
      <c r="FI117" s="2004"/>
      <c r="FJ117" s="2004"/>
      <c r="FK117" s="2004"/>
      <c r="FL117" s="2004"/>
      <c r="FM117" s="2004"/>
      <c r="FN117" s="2004"/>
      <c r="FO117" s="2004"/>
      <c r="FP117" s="2004"/>
      <c r="FQ117" s="2004"/>
      <c r="FR117" s="2004"/>
      <c r="FS117" s="2004"/>
      <c r="FT117" s="2004"/>
      <c r="FU117" s="2004"/>
      <c r="FV117" s="2004"/>
      <c r="FW117" s="2004"/>
      <c r="FX117" s="2004"/>
      <c r="FY117" s="2004"/>
      <c r="FZ117" s="2004"/>
      <c r="GA117" s="2004"/>
      <c r="GB117" s="2004"/>
      <c r="GC117" s="2004"/>
      <c r="GD117" s="2004"/>
      <c r="GE117" s="2004"/>
      <c r="GF117" s="2004"/>
      <c r="GG117" s="2004"/>
      <c r="GH117" s="2004"/>
      <c r="GI117" s="2004"/>
      <c r="GJ117" s="2004"/>
      <c r="GK117" s="2004"/>
      <c r="GL117" s="2004"/>
      <c r="GM117" s="2004"/>
      <c r="GN117" s="2004"/>
      <c r="GO117" s="2004"/>
      <c r="GP117" s="2004"/>
    </row>
    <row r="118" spans="1:198" s="1419" customFormat="1" ht="18.75" x14ac:dyDescent="0.25">
      <c r="A118" s="1517" t="s">
        <v>1444</v>
      </c>
      <c r="B118" s="1442">
        <v>45769</v>
      </c>
      <c r="C118" s="1446"/>
      <c r="D118" s="1446"/>
      <c r="E118" s="1446"/>
      <c r="F118" s="1446"/>
      <c r="G118" s="1446"/>
      <c r="H118" s="1446"/>
      <c r="I118" s="1446"/>
      <c r="J118" s="1446"/>
      <c r="K118" s="1446"/>
      <c r="L118" s="1446"/>
      <c r="M118" s="1438" t="s">
        <v>1368</v>
      </c>
      <c r="N118" s="1438" t="s">
        <v>1368</v>
      </c>
      <c r="O118" s="1438"/>
      <c r="P118" s="1438" t="s">
        <v>1368</v>
      </c>
      <c r="Q118" s="1438" t="s">
        <v>1368</v>
      </c>
      <c r="R118" s="1438"/>
      <c r="S118" s="1438" t="s">
        <v>1368</v>
      </c>
      <c r="T118" s="1438" t="s">
        <v>1368</v>
      </c>
      <c r="U118" s="1438" t="s">
        <v>1368</v>
      </c>
      <c r="V118" s="1443" t="s">
        <v>1385</v>
      </c>
      <c r="W118" s="1438" t="s">
        <v>1368</v>
      </c>
      <c r="X118" s="1438"/>
      <c r="Y118" s="1438" t="s">
        <v>1368</v>
      </c>
      <c r="Z118" s="1438" t="s">
        <v>1703</v>
      </c>
      <c r="AA118" s="1438" t="s">
        <v>1703</v>
      </c>
      <c r="AB118" s="1438" t="s">
        <v>1703</v>
      </c>
      <c r="AC118" s="1438" t="s">
        <v>1703</v>
      </c>
      <c r="AD118" s="1438" t="s">
        <v>1703</v>
      </c>
      <c r="AE118" s="1438" t="s">
        <v>1703</v>
      </c>
      <c r="AF118" s="1683" t="s">
        <v>1703</v>
      </c>
      <c r="AG118" s="1438" t="s">
        <v>1703</v>
      </c>
      <c r="AH118" s="1438"/>
      <c r="AI118" s="1437"/>
      <c r="AJ118" s="1437"/>
      <c r="AK118" s="1437"/>
      <c r="AL118" s="1437"/>
      <c r="AM118" s="1437"/>
      <c r="AN118" s="1437"/>
      <c r="AO118" s="1437"/>
      <c r="AP118" s="2004"/>
      <c r="AQ118" s="2004"/>
      <c r="AR118" s="2004"/>
      <c r="AS118" s="2004"/>
      <c r="AT118" s="2004"/>
      <c r="AU118" s="2004"/>
      <c r="AV118" s="2004"/>
      <c r="AW118" s="2004"/>
      <c r="AX118" s="2004"/>
      <c r="AY118" s="2004"/>
      <c r="AZ118" s="2004"/>
      <c r="BA118" s="2004"/>
      <c r="BB118" s="2004"/>
      <c r="BC118" s="2004"/>
      <c r="BD118" s="2004"/>
      <c r="BE118" s="2004"/>
      <c r="BF118" s="2004"/>
      <c r="BG118" s="2004"/>
      <c r="BH118" s="2004"/>
      <c r="BI118" s="2004"/>
      <c r="BJ118" s="2004"/>
      <c r="BK118" s="2004"/>
      <c r="BL118" s="2004"/>
      <c r="BM118" s="2004"/>
      <c r="BN118" s="2004"/>
      <c r="BO118" s="2004"/>
      <c r="BP118" s="2004"/>
      <c r="BQ118" s="2004"/>
      <c r="BR118" s="2004"/>
      <c r="BS118" s="2004"/>
      <c r="BT118" s="2004"/>
      <c r="BU118" s="2004"/>
      <c r="BV118" s="2004"/>
      <c r="BW118" s="2004"/>
      <c r="BX118" s="2004"/>
      <c r="BY118" s="2004"/>
      <c r="BZ118" s="2004"/>
      <c r="CA118" s="2004"/>
      <c r="CB118" s="2004"/>
      <c r="CC118" s="2004"/>
      <c r="CD118" s="2004"/>
      <c r="CE118" s="2004"/>
      <c r="CF118" s="2004"/>
      <c r="CG118" s="2004"/>
      <c r="CH118" s="2004"/>
      <c r="CI118" s="2004"/>
      <c r="CJ118" s="2004"/>
      <c r="CK118" s="2004"/>
      <c r="CL118" s="2004"/>
      <c r="CM118" s="2004"/>
      <c r="CN118" s="2004"/>
      <c r="CO118" s="2004"/>
      <c r="CP118" s="2004"/>
      <c r="CQ118" s="2004"/>
      <c r="CR118" s="2004"/>
      <c r="CS118" s="2004"/>
      <c r="CT118" s="2004"/>
      <c r="CU118" s="2004"/>
      <c r="CV118" s="2004"/>
      <c r="CW118" s="2004"/>
      <c r="CX118" s="2004"/>
      <c r="CY118" s="2004"/>
      <c r="CZ118" s="2004"/>
      <c r="DA118" s="2004"/>
      <c r="DB118" s="2004"/>
      <c r="DC118" s="2004"/>
      <c r="DD118" s="2004"/>
      <c r="DE118" s="2004"/>
      <c r="DF118" s="2004"/>
      <c r="DG118" s="2004"/>
      <c r="DH118" s="2004"/>
      <c r="DI118" s="2004"/>
      <c r="DJ118" s="2004"/>
      <c r="DK118" s="2004"/>
      <c r="DL118" s="2004"/>
      <c r="DM118" s="2004"/>
      <c r="DN118" s="2004"/>
      <c r="DO118" s="2004"/>
      <c r="DP118" s="2004"/>
      <c r="DQ118" s="2004"/>
      <c r="DR118" s="2004"/>
      <c r="DS118" s="2004"/>
      <c r="DT118" s="2004"/>
      <c r="DU118" s="2004"/>
      <c r="DV118" s="2004"/>
      <c r="DW118" s="2004"/>
      <c r="DX118" s="2004"/>
      <c r="DY118" s="2004"/>
      <c r="DZ118" s="2004"/>
      <c r="EA118" s="2004"/>
      <c r="EB118" s="2004"/>
      <c r="EC118" s="2004"/>
      <c r="ED118" s="2004"/>
      <c r="EE118" s="2004"/>
      <c r="EF118" s="2004"/>
      <c r="EG118" s="2004"/>
      <c r="EH118" s="2004"/>
      <c r="EI118" s="2004"/>
      <c r="EJ118" s="2004"/>
      <c r="EK118" s="2004"/>
      <c r="EL118" s="2004"/>
      <c r="EM118" s="2004"/>
      <c r="EN118" s="2004"/>
      <c r="EO118" s="2004"/>
      <c r="EP118" s="2004"/>
      <c r="EQ118" s="2004"/>
      <c r="ER118" s="2004"/>
      <c r="ES118" s="2004"/>
      <c r="ET118" s="2004"/>
      <c r="EU118" s="2004"/>
      <c r="EV118" s="2004"/>
      <c r="EW118" s="2004"/>
      <c r="EX118" s="2004"/>
      <c r="EY118" s="2004"/>
      <c r="EZ118" s="2004"/>
      <c r="FA118" s="2004"/>
      <c r="FB118" s="2004"/>
      <c r="FC118" s="2004"/>
      <c r="FD118" s="2004"/>
      <c r="FE118" s="2004"/>
      <c r="FF118" s="2004"/>
      <c r="FG118" s="2004"/>
      <c r="FH118" s="2004"/>
      <c r="FI118" s="2004"/>
      <c r="FJ118" s="2004"/>
      <c r="FK118" s="2004"/>
      <c r="FL118" s="2004"/>
      <c r="FM118" s="2004"/>
      <c r="FN118" s="2004"/>
      <c r="FO118" s="2004"/>
      <c r="FP118" s="2004"/>
      <c r="FQ118" s="2004"/>
      <c r="FR118" s="2004"/>
      <c r="FS118" s="2004"/>
      <c r="FT118" s="2004"/>
      <c r="FU118" s="2004"/>
      <c r="FV118" s="2004"/>
      <c r="FW118" s="2004"/>
      <c r="FX118" s="2004"/>
      <c r="FY118" s="2004"/>
      <c r="FZ118" s="2004"/>
      <c r="GA118" s="2004"/>
      <c r="GB118" s="2004"/>
      <c r="GC118" s="2004"/>
      <c r="GD118" s="2004"/>
      <c r="GE118" s="2004"/>
      <c r="GF118" s="2004"/>
      <c r="GG118" s="2004"/>
      <c r="GH118" s="2004"/>
      <c r="GI118" s="2004"/>
      <c r="GJ118" s="2004"/>
      <c r="GK118" s="2004"/>
      <c r="GL118" s="2004"/>
      <c r="GM118" s="2004"/>
      <c r="GN118" s="2004"/>
      <c r="GO118" s="2004"/>
      <c r="GP118" s="2004"/>
    </row>
    <row r="119" spans="1:198" s="1419" customFormat="1" ht="18.75" x14ac:dyDescent="0.25">
      <c r="A119" s="1517" t="s">
        <v>1445</v>
      </c>
      <c r="B119" s="1442">
        <v>45797</v>
      </c>
      <c r="C119" s="1446"/>
      <c r="D119" s="1446"/>
      <c r="E119" s="1446"/>
      <c r="F119" s="1446"/>
      <c r="G119" s="1446"/>
      <c r="H119" s="1446"/>
      <c r="I119" s="1446"/>
      <c r="J119" s="1446"/>
      <c r="K119" s="1446"/>
      <c r="L119" s="1446"/>
      <c r="M119" s="1438"/>
      <c r="N119" s="1438"/>
      <c r="O119" s="1438"/>
      <c r="P119" s="1438" t="s">
        <v>1368</v>
      </c>
      <c r="Q119" s="1438" t="s">
        <v>1368</v>
      </c>
      <c r="R119" s="1438"/>
      <c r="S119" s="1438" t="s">
        <v>1368</v>
      </c>
      <c r="T119" s="1438" t="s">
        <v>1368</v>
      </c>
      <c r="U119" s="1464" t="s">
        <v>152</v>
      </c>
      <c r="V119" s="1438"/>
      <c r="W119" s="1438"/>
      <c r="X119" s="1438"/>
      <c r="Y119" s="1438"/>
      <c r="Z119" s="1438"/>
      <c r="AA119" s="1438"/>
      <c r="AB119" s="1438"/>
      <c r="AC119" s="1438"/>
      <c r="AD119" s="1438"/>
      <c r="AE119" s="1438"/>
      <c r="AF119" s="1683"/>
      <c r="AG119" s="1438"/>
      <c r="AH119" s="1438"/>
      <c r="AI119" s="1437"/>
      <c r="AJ119" s="1437"/>
      <c r="AK119" s="1437"/>
      <c r="AL119" s="1437"/>
      <c r="AM119" s="1437"/>
      <c r="AN119" s="1437"/>
      <c r="AO119" s="1437"/>
      <c r="AP119" s="2004"/>
      <c r="AQ119" s="2004"/>
      <c r="AR119" s="2004"/>
      <c r="AS119" s="2004"/>
      <c r="AT119" s="2004"/>
      <c r="AU119" s="2004"/>
      <c r="AV119" s="2004"/>
      <c r="AW119" s="2004"/>
      <c r="AX119" s="2004"/>
      <c r="AY119" s="2004"/>
      <c r="AZ119" s="2004"/>
      <c r="BA119" s="2004"/>
      <c r="BB119" s="2004"/>
      <c r="BC119" s="2004"/>
      <c r="BD119" s="2004"/>
      <c r="BE119" s="2004"/>
      <c r="BF119" s="2004"/>
      <c r="BG119" s="2004"/>
      <c r="BH119" s="2004"/>
      <c r="BI119" s="2004"/>
      <c r="BJ119" s="2004"/>
      <c r="BK119" s="2004"/>
      <c r="BL119" s="2004"/>
      <c r="BM119" s="2004"/>
      <c r="BN119" s="2004"/>
      <c r="BO119" s="2004"/>
      <c r="BP119" s="2004"/>
      <c r="BQ119" s="2004"/>
      <c r="BR119" s="2004"/>
      <c r="BS119" s="2004"/>
      <c r="BT119" s="2004"/>
      <c r="BU119" s="2004"/>
      <c r="BV119" s="2004"/>
      <c r="BW119" s="2004"/>
      <c r="BX119" s="2004"/>
      <c r="BY119" s="2004"/>
      <c r="BZ119" s="2004"/>
      <c r="CA119" s="2004"/>
      <c r="CB119" s="2004"/>
      <c r="CC119" s="2004"/>
      <c r="CD119" s="2004"/>
      <c r="CE119" s="2004"/>
      <c r="CF119" s="2004"/>
      <c r="CG119" s="2004"/>
      <c r="CH119" s="2004"/>
      <c r="CI119" s="2004"/>
      <c r="CJ119" s="2004"/>
      <c r="CK119" s="2004"/>
      <c r="CL119" s="2004"/>
      <c r="CM119" s="2004"/>
      <c r="CN119" s="2004"/>
      <c r="CO119" s="2004"/>
      <c r="CP119" s="2004"/>
      <c r="CQ119" s="2004"/>
      <c r="CR119" s="2004"/>
      <c r="CS119" s="2004"/>
      <c r="CT119" s="2004"/>
      <c r="CU119" s="2004"/>
      <c r="CV119" s="2004"/>
      <c r="CW119" s="2004"/>
      <c r="CX119" s="2004"/>
      <c r="CY119" s="2004"/>
      <c r="CZ119" s="2004"/>
      <c r="DA119" s="2004"/>
      <c r="DB119" s="2004"/>
      <c r="DC119" s="2004"/>
      <c r="DD119" s="2004"/>
      <c r="DE119" s="2004"/>
      <c r="DF119" s="2004"/>
      <c r="DG119" s="2004"/>
      <c r="DH119" s="2004"/>
      <c r="DI119" s="2004"/>
      <c r="DJ119" s="2004"/>
      <c r="DK119" s="2004"/>
      <c r="DL119" s="2004"/>
      <c r="DM119" s="2004"/>
      <c r="DN119" s="2004"/>
      <c r="DO119" s="2004"/>
      <c r="DP119" s="2004"/>
      <c r="DQ119" s="2004"/>
      <c r="DR119" s="2004"/>
      <c r="DS119" s="2004"/>
      <c r="DT119" s="2004"/>
      <c r="DU119" s="2004"/>
      <c r="DV119" s="2004"/>
      <c r="DW119" s="2004"/>
      <c r="DX119" s="2004"/>
      <c r="DY119" s="2004"/>
      <c r="DZ119" s="2004"/>
      <c r="EA119" s="2004"/>
      <c r="EB119" s="2004"/>
      <c r="EC119" s="2004"/>
      <c r="ED119" s="2004"/>
      <c r="EE119" s="2004"/>
      <c r="EF119" s="2004"/>
      <c r="EG119" s="2004"/>
      <c r="EH119" s="2004"/>
      <c r="EI119" s="2004"/>
      <c r="EJ119" s="2004"/>
      <c r="EK119" s="2004"/>
      <c r="EL119" s="2004"/>
      <c r="EM119" s="2004"/>
      <c r="EN119" s="2004"/>
      <c r="EO119" s="2004"/>
      <c r="EP119" s="2004"/>
      <c r="EQ119" s="2004"/>
      <c r="ER119" s="2004"/>
      <c r="ES119" s="2004"/>
      <c r="ET119" s="2004"/>
      <c r="EU119" s="2004"/>
      <c r="EV119" s="2004"/>
      <c r="EW119" s="2004"/>
      <c r="EX119" s="2004"/>
      <c r="EY119" s="2004"/>
      <c r="EZ119" s="2004"/>
      <c r="FA119" s="2004"/>
      <c r="FB119" s="2004"/>
      <c r="FC119" s="2004"/>
      <c r="FD119" s="2004"/>
      <c r="FE119" s="2004"/>
      <c r="FF119" s="2004"/>
      <c r="FG119" s="2004"/>
      <c r="FH119" s="2004"/>
      <c r="FI119" s="2004"/>
      <c r="FJ119" s="2004"/>
      <c r="FK119" s="2004"/>
      <c r="FL119" s="2004"/>
      <c r="FM119" s="2004"/>
      <c r="FN119" s="2004"/>
      <c r="FO119" s="2004"/>
      <c r="FP119" s="2004"/>
      <c r="FQ119" s="2004"/>
      <c r="FR119" s="2004"/>
      <c r="FS119" s="2004"/>
      <c r="FT119" s="2004"/>
      <c r="FU119" s="2004"/>
      <c r="FV119" s="2004"/>
      <c r="FW119" s="2004"/>
      <c r="FX119" s="2004"/>
      <c r="FY119" s="2004"/>
      <c r="FZ119" s="2004"/>
      <c r="GA119" s="2004"/>
      <c r="GB119" s="2004"/>
      <c r="GC119" s="2004"/>
      <c r="GD119" s="2004"/>
      <c r="GE119" s="2004"/>
      <c r="GF119" s="2004"/>
      <c r="GG119" s="2004"/>
      <c r="GH119" s="2004"/>
      <c r="GI119" s="2004"/>
      <c r="GJ119" s="2004"/>
      <c r="GK119" s="2004"/>
      <c r="GL119" s="2004"/>
      <c r="GM119" s="2004"/>
      <c r="GN119" s="2004"/>
      <c r="GO119" s="2004"/>
      <c r="GP119" s="2004"/>
    </row>
    <row r="120" spans="1:198" s="1419" customFormat="1" ht="18.75" x14ac:dyDescent="0.25">
      <c r="A120" s="1517" t="s">
        <v>1446</v>
      </c>
      <c r="B120" s="1442">
        <v>45800</v>
      </c>
      <c r="C120" s="1446"/>
      <c r="D120" s="1446"/>
      <c r="E120" s="1446"/>
      <c r="F120" s="1446"/>
      <c r="G120" s="1446"/>
      <c r="H120" s="1446"/>
      <c r="I120" s="1446"/>
      <c r="J120" s="1446"/>
      <c r="K120" s="1446"/>
      <c r="L120" s="1446"/>
      <c r="M120" s="1438"/>
      <c r="N120" s="1438"/>
      <c r="O120" s="1438"/>
      <c r="P120" s="1438" t="s">
        <v>1368</v>
      </c>
      <c r="Q120" s="1438" t="s">
        <v>1368</v>
      </c>
      <c r="R120" s="1438"/>
      <c r="S120" s="1438" t="s">
        <v>1368</v>
      </c>
      <c r="T120" s="1438" t="s">
        <v>1368</v>
      </c>
      <c r="U120" s="1438" t="s">
        <v>1368</v>
      </c>
      <c r="V120" s="1443" t="s">
        <v>1385</v>
      </c>
      <c r="W120" s="1438" t="s">
        <v>1368</v>
      </c>
      <c r="X120" s="1438" t="s">
        <v>1368</v>
      </c>
      <c r="Y120" s="1438" t="s">
        <v>1368</v>
      </c>
      <c r="Z120" s="1438" t="s">
        <v>1703</v>
      </c>
      <c r="AA120" s="1438" t="s">
        <v>1703</v>
      </c>
      <c r="AB120" s="1438" t="s">
        <v>1703</v>
      </c>
      <c r="AC120" s="1438" t="s">
        <v>1703</v>
      </c>
      <c r="AD120" s="1438" t="s">
        <v>1703</v>
      </c>
      <c r="AE120" s="1438" t="s">
        <v>1703</v>
      </c>
      <c r="AF120" s="1683" t="s">
        <v>1703</v>
      </c>
      <c r="AG120" s="1438" t="s">
        <v>1703</v>
      </c>
      <c r="AH120" s="1438"/>
      <c r="AI120" s="1437"/>
      <c r="AJ120" s="1437"/>
      <c r="AK120" s="1437"/>
      <c r="AL120" s="1437"/>
      <c r="AM120" s="1437"/>
      <c r="AN120" s="1437"/>
      <c r="AO120" s="1437"/>
      <c r="AP120" s="2004"/>
      <c r="AQ120" s="2004"/>
      <c r="AR120" s="2004"/>
      <c r="AS120" s="2004"/>
      <c r="AT120" s="2004"/>
      <c r="AU120" s="2004"/>
      <c r="AV120" s="2004"/>
      <c r="AW120" s="2004"/>
      <c r="AX120" s="2004"/>
      <c r="AY120" s="2004"/>
      <c r="AZ120" s="2004"/>
      <c r="BA120" s="2004"/>
      <c r="BB120" s="2004"/>
      <c r="BC120" s="2004"/>
      <c r="BD120" s="2004"/>
      <c r="BE120" s="2004"/>
      <c r="BF120" s="2004"/>
      <c r="BG120" s="2004"/>
      <c r="BH120" s="2004"/>
      <c r="BI120" s="2004"/>
      <c r="BJ120" s="2004"/>
      <c r="BK120" s="2004"/>
      <c r="BL120" s="2004"/>
      <c r="BM120" s="2004"/>
      <c r="BN120" s="2004"/>
      <c r="BO120" s="2004"/>
      <c r="BP120" s="2004"/>
      <c r="BQ120" s="2004"/>
      <c r="BR120" s="2004"/>
      <c r="BS120" s="2004"/>
      <c r="BT120" s="2004"/>
      <c r="BU120" s="2004"/>
      <c r="BV120" s="2004"/>
      <c r="BW120" s="2004"/>
      <c r="BX120" s="2004"/>
      <c r="BY120" s="2004"/>
      <c r="BZ120" s="2004"/>
      <c r="CA120" s="2004"/>
      <c r="CB120" s="2004"/>
      <c r="CC120" s="2004"/>
      <c r="CD120" s="2004"/>
      <c r="CE120" s="2004"/>
      <c r="CF120" s="2004"/>
      <c r="CG120" s="2004"/>
      <c r="CH120" s="2004"/>
      <c r="CI120" s="2004"/>
      <c r="CJ120" s="2004"/>
      <c r="CK120" s="2004"/>
      <c r="CL120" s="2004"/>
      <c r="CM120" s="2004"/>
      <c r="CN120" s="2004"/>
      <c r="CO120" s="2004"/>
      <c r="CP120" s="2004"/>
      <c r="CQ120" s="2004"/>
      <c r="CR120" s="2004"/>
      <c r="CS120" s="2004"/>
      <c r="CT120" s="2004"/>
      <c r="CU120" s="2004"/>
      <c r="CV120" s="2004"/>
      <c r="CW120" s="2004"/>
      <c r="CX120" s="2004"/>
      <c r="CY120" s="2004"/>
      <c r="CZ120" s="2004"/>
      <c r="DA120" s="2004"/>
      <c r="DB120" s="2004"/>
      <c r="DC120" s="2004"/>
      <c r="DD120" s="2004"/>
      <c r="DE120" s="2004"/>
      <c r="DF120" s="2004"/>
      <c r="DG120" s="2004"/>
      <c r="DH120" s="2004"/>
      <c r="DI120" s="2004"/>
      <c r="DJ120" s="2004"/>
      <c r="DK120" s="2004"/>
      <c r="DL120" s="2004"/>
      <c r="DM120" s="2004"/>
      <c r="DN120" s="2004"/>
      <c r="DO120" s="2004"/>
      <c r="DP120" s="2004"/>
      <c r="DQ120" s="2004"/>
      <c r="DR120" s="2004"/>
      <c r="DS120" s="2004"/>
      <c r="DT120" s="2004"/>
      <c r="DU120" s="2004"/>
      <c r="DV120" s="2004"/>
      <c r="DW120" s="2004"/>
      <c r="DX120" s="2004"/>
      <c r="DY120" s="2004"/>
      <c r="DZ120" s="2004"/>
      <c r="EA120" s="2004"/>
      <c r="EB120" s="2004"/>
      <c r="EC120" s="2004"/>
      <c r="ED120" s="2004"/>
      <c r="EE120" s="2004"/>
      <c r="EF120" s="2004"/>
      <c r="EG120" s="2004"/>
      <c r="EH120" s="2004"/>
      <c r="EI120" s="2004"/>
      <c r="EJ120" s="2004"/>
      <c r="EK120" s="2004"/>
      <c r="EL120" s="2004"/>
      <c r="EM120" s="2004"/>
      <c r="EN120" s="2004"/>
      <c r="EO120" s="2004"/>
      <c r="EP120" s="2004"/>
      <c r="EQ120" s="2004"/>
      <c r="ER120" s="2004"/>
      <c r="ES120" s="2004"/>
      <c r="ET120" s="2004"/>
      <c r="EU120" s="2004"/>
      <c r="EV120" s="2004"/>
      <c r="EW120" s="2004"/>
      <c r="EX120" s="2004"/>
      <c r="EY120" s="2004"/>
      <c r="EZ120" s="2004"/>
      <c r="FA120" s="2004"/>
      <c r="FB120" s="2004"/>
      <c r="FC120" s="2004"/>
      <c r="FD120" s="2004"/>
      <c r="FE120" s="2004"/>
      <c r="FF120" s="2004"/>
      <c r="FG120" s="2004"/>
      <c r="FH120" s="2004"/>
      <c r="FI120" s="2004"/>
      <c r="FJ120" s="2004"/>
      <c r="FK120" s="2004"/>
      <c r="FL120" s="2004"/>
      <c r="FM120" s="2004"/>
      <c r="FN120" s="2004"/>
      <c r="FO120" s="2004"/>
      <c r="FP120" s="2004"/>
      <c r="FQ120" s="2004"/>
      <c r="FR120" s="2004"/>
      <c r="FS120" s="2004"/>
      <c r="FT120" s="2004"/>
      <c r="FU120" s="2004"/>
      <c r="FV120" s="2004"/>
      <c r="FW120" s="2004"/>
      <c r="FX120" s="2004"/>
      <c r="FY120" s="2004"/>
      <c r="FZ120" s="2004"/>
      <c r="GA120" s="2004"/>
      <c r="GB120" s="2004"/>
      <c r="GC120" s="2004"/>
      <c r="GD120" s="2004"/>
      <c r="GE120" s="2004"/>
      <c r="GF120" s="2004"/>
      <c r="GG120" s="2004"/>
      <c r="GH120" s="2004"/>
      <c r="GI120" s="2004"/>
      <c r="GJ120" s="2004"/>
      <c r="GK120" s="2004"/>
      <c r="GL120" s="2004"/>
      <c r="GM120" s="2004"/>
      <c r="GN120" s="2004"/>
      <c r="GO120" s="2004"/>
      <c r="GP120" s="2004"/>
    </row>
    <row r="121" spans="1:198" s="1419" customFormat="1" ht="18.75" x14ac:dyDescent="0.25">
      <c r="A121" s="1517" t="s">
        <v>1447</v>
      </c>
      <c r="B121" s="1442">
        <v>45824</v>
      </c>
      <c r="C121" s="1446"/>
      <c r="D121" s="1446"/>
      <c r="E121" s="1446"/>
      <c r="F121" s="1446"/>
      <c r="G121" s="1446"/>
      <c r="H121" s="1446"/>
      <c r="I121" s="1446"/>
      <c r="J121" s="1446"/>
      <c r="K121" s="1446"/>
      <c r="L121" s="1446"/>
      <c r="M121" s="1438"/>
      <c r="N121" s="1438"/>
      <c r="O121" s="1438"/>
      <c r="P121" s="1438"/>
      <c r="Q121" s="1438" t="s">
        <v>1368</v>
      </c>
      <c r="R121" s="1438"/>
      <c r="S121" s="1438" t="s">
        <v>1368</v>
      </c>
      <c r="T121" s="1438" t="s">
        <v>1368</v>
      </c>
      <c r="U121" s="1438" t="s">
        <v>1368</v>
      </c>
      <c r="V121" s="1438" t="s">
        <v>1368</v>
      </c>
      <c r="W121" s="1438" t="s">
        <v>1368</v>
      </c>
      <c r="X121" s="1438" t="s">
        <v>1368</v>
      </c>
      <c r="Y121" s="1438" t="s">
        <v>1368</v>
      </c>
      <c r="Z121" s="1438" t="s">
        <v>1925</v>
      </c>
      <c r="AA121" s="1438" t="s">
        <v>1925</v>
      </c>
      <c r="AB121" s="1438" t="s">
        <v>1925</v>
      </c>
      <c r="AC121" s="1438" t="s">
        <v>1925</v>
      </c>
      <c r="AD121" s="1438" t="s">
        <v>1703</v>
      </c>
      <c r="AE121" s="1438" t="s">
        <v>1703</v>
      </c>
      <c r="AF121" s="1683" t="s">
        <v>1703</v>
      </c>
      <c r="AG121" s="1438" t="s">
        <v>1703</v>
      </c>
      <c r="AH121" s="1438"/>
      <c r="AI121" s="1437"/>
      <c r="AJ121" s="1437"/>
      <c r="AK121" s="1437"/>
      <c r="AL121" s="1437"/>
      <c r="AM121" s="1437"/>
      <c r="AN121" s="1437"/>
      <c r="AO121" s="1437"/>
      <c r="AP121" s="2004"/>
      <c r="AQ121" s="2004"/>
      <c r="AR121" s="2004"/>
      <c r="AS121" s="2004"/>
      <c r="AT121" s="2004"/>
      <c r="AU121" s="2004"/>
      <c r="AV121" s="2004"/>
      <c r="AW121" s="2004"/>
      <c r="AX121" s="2004"/>
      <c r="AY121" s="2004"/>
      <c r="AZ121" s="2004"/>
      <c r="BA121" s="2004"/>
      <c r="BB121" s="2004"/>
      <c r="BC121" s="2004"/>
      <c r="BD121" s="2004"/>
      <c r="BE121" s="2004"/>
      <c r="BF121" s="2004"/>
      <c r="BG121" s="2004"/>
      <c r="BH121" s="2004"/>
      <c r="BI121" s="2004"/>
      <c r="BJ121" s="2004"/>
      <c r="BK121" s="2004"/>
      <c r="BL121" s="2004"/>
      <c r="BM121" s="2004"/>
      <c r="BN121" s="2004"/>
      <c r="BO121" s="2004"/>
      <c r="BP121" s="2004"/>
      <c r="BQ121" s="2004"/>
      <c r="BR121" s="2004"/>
      <c r="BS121" s="2004"/>
      <c r="BT121" s="2004"/>
      <c r="BU121" s="2004"/>
      <c r="BV121" s="2004"/>
      <c r="BW121" s="2004"/>
      <c r="BX121" s="2004"/>
      <c r="BY121" s="2004"/>
      <c r="BZ121" s="2004"/>
      <c r="CA121" s="2004"/>
      <c r="CB121" s="2004"/>
      <c r="CC121" s="2004"/>
      <c r="CD121" s="2004"/>
      <c r="CE121" s="2004"/>
      <c r="CF121" s="2004"/>
      <c r="CG121" s="2004"/>
      <c r="CH121" s="2004"/>
      <c r="CI121" s="2004"/>
      <c r="CJ121" s="2004"/>
      <c r="CK121" s="2004"/>
      <c r="CL121" s="2004"/>
      <c r="CM121" s="2004"/>
      <c r="CN121" s="2004"/>
      <c r="CO121" s="2004"/>
      <c r="CP121" s="2004"/>
      <c r="CQ121" s="2004"/>
      <c r="CR121" s="2004"/>
      <c r="CS121" s="2004"/>
      <c r="CT121" s="2004"/>
      <c r="CU121" s="2004"/>
      <c r="CV121" s="2004"/>
      <c r="CW121" s="2004"/>
      <c r="CX121" s="2004"/>
      <c r="CY121" s="2004"/>
      <c r="CZ121" s="2004"/>
      <c r="DA121" s="2004"/>
      <c r="DB121" s="2004"/>
      <c r="DC121" s="2004"/>
      <c r="DD121" s="2004"/>
      <c r="DE121" s="2004"/>
      <c r="DF121" s="2004"/>
      <c r="DG121" s="2004"/>
      <c r="DH121" s="2004"/>
      <c r="DI121" s="2004"/>
      <c r="DJ121" s="2004"/>
      <c r="DK121" s="2004"/>
      <c r="DL121" s="2004"/>
      <c r="DM121" s="2004"/>
      <c r="DN121" s="2004"/>
      <c r="DO121" s="2004"/>
      <c r="DP121" s="2004"/>
      <c r="DQ121" s="2004"/>
      <c r="DR121" s="2004"/>
      <c r="DS121" s="2004"/>
      <c r="DT121" s="2004"/>
      <c r="DU121" s="2004"/>
      <c r="DV121" s="2004"/>
      <c r="DW121" s="2004"/>
      <c r="DX121" s="2004"/>
      <c r="DY121" s="2004"/>
      <c r="DZ121" s="2004"/>
      <c r="EA121" s="2004"/>
      <c r="EB121" s="2004"/>
      <c r="EC121" s="2004"/>
      <c r="ED121" s="2004"/>
      <c r="EE121" s="2004"/>
      <c r="EF121" s="2004"/>
      <c r="EG121" s="2004"/>
      <c r="EH121" s="2004"/>
      <c r="EI121" s="2004"/>
      <c r="EJ121" s="2004"/>
      <c r="EK121" s="2004"/>
      <c r="EL121" s="2004"/>
      <c r="EM121" s="2004"/>
      <c r="EN121" s="2004"/>
      <c r="EO121" s="2004"/>
      <c r="EP121" s="2004"/>
      <c r="EQ121" s="2004"/>
      <c r="ER121" s="2004"/>
      <c r="ES121" s="2004"/>
      <c r="ET121" s="2004"/>
      <c r="EU121" s="2004"/>
      <c r="EV121" s="2004"/>
      <c r="EW121" s="2004"/>
      <c r="EX121" s="2004"/>
      <c r="EY121" s="2004"/>
      <c r="EZ121" s="2004"/>
      <c r="FA121" s="2004"/>
      <c r="FB121" s="2004"/>
      <c r="FC121" s="2004"/>
      <c r="FD121" s="2004"/>
      <c r="FE121" s="2004"/>
      <c r="FF121" s="2004"/>
      <c r="FG121" s="2004"/>
      <c r="FH121" s="2004"/>
      <c r="FI121" s="2004"/>
      <c r="FJ121" s="2004"/>
      <c r="FK121" s="2004"/>
      <c r="FL121" s="2004"/>
      <c r="FM121" s="2004"/>
      <c r="FN121" s="2004"/>
      <c r="FO121" s="2004"/>
      <c r="FP121" s="2004"/>
      <c r="FQ121" s="2004"/>
      <c r="FR121" s="2004"/>
      <c r="FS121" s="2004"/>
      <c r="FT121" s="2004"/>
      <c r="FU121" s="2004"/>
      <c r="FV121" s="2004"/>
      <c r="FW121" s="2004"/>
      <c r="FX121" s="2004"/>
      <c r="FY121" s="2004"/>
      <c r="FZ121" s="2004"/>
      <c r="GA121" s="2004"/>
      <c r="GB121" s="2004"/>
      <c r="GC121" s="2004"/>
      <c r="GD121" s="2004"/>
      <c r="GE121" s="2004"/>
      <c r="GF121" s="2004"/>
      <c r="GG121" s="2004"/>
      <c r="GH121" s="2004"/>
      <c r="GI121" s="2004"/>
      <c r="GJ121" s="2004"/>
      <c r="GK121" s="2004"/>
      <c r="GL121" s="2004"/>
      <c r="GM121" s="2004"/>
      <c r="GN121" s="2004"/>
      <c r="GO121" s="2004"/>
      <c r="GP121" s="2004"/>
    </row>
    <row r="122" spans="1:198" s="1419" customFormat="1" ht="18.75" x14ac:dyDescent="0.25">
      <c r="A122" s="1517" t="s">
        <v>1567</v>
      </c>
      <c r="B122" s="1442">
        <v>45797</v>
      </c>
      <c r="C122" s="1438"/>
      <c r="D122" s="1438"/>
      <c r="E122" s="1438"/>
      <c r="F122" s="1438"/>
      <c r="G122" s="1438"/>
      <c r="H122" s="1438"/>
      <c r="I122" s="1438"/>
      <c r="J122" s="1438"/>
      <c r="K122" s="1438"/>
      <c r="L122" s="1438"/>
      <c r="M122" s="1438"/>
      <c r="N122" s="1438"/>
      <c r="O122" s="1438"/>
      <c r="P122" s="1438" t="s">
        <v>1368</v>
      </c>
      <c r="Q122" s="1438" t="s">
        <v>1368</v>
      </c>
      <c r="R122" s="1438"/>
      <c r="S122" s="1438" t="s">
        <v>1368</v>
      </c>
      <c r="T122" s="1438" t="s">
        <v>1368</v>
      </c>
      <c r="U122" s="1438" t="s">
        <v>1368</v>
      </c>
      <c r="V122" s="1438" t="s">
        <v>1368</v>
      </c>
      <c r="W122" s="1438" t="s">
        <v>1368</v>
      </c>
      <c r="X122" s="1438" t="s">
        <v>1368</v>
      </c>
      <c r="Y122" s="1438" t="s">
        <v>1368</v>
      </c>
      <c r="Z122" s="1438" t="s">
        <v>1703</v>
      </c>
      <c r="AA122" s="1438" t="s">
        <v>1703</v>
      </c>
      <c r="AB122" s="1438" t="s">
        <v>1703</v>
      </c>
      <c r="AC122" s="1438" t="s">
        <v>1703</v>
      </c>
      <c r="AD122" s="1438" t="s">
        <v>1703</v>
      </c>
      <c r="AE122" s="1438" t="s">
        <v>1703</v>
      </c>
      <c r="AF122" s="1683" t="s">
        <v>1703</v>
      </c>
      <c r="AG122" s="1438" t="s">
        <v>1703</v>
      </c>
      <c r="AH122" s="1438"/>
      <c r="AI122" s="1437"/>
      <c r="AJ122" s="1437"/>
      <c r="AK122" s="1437"/>
      <c r="AL122" s="1437"/>
      <c r="AM122" s="1437"/>
      <c r="AN122" s="1437"/>
      <c r="AO122" s="1437"/>
      <c r="AP122" s="2004"/>
      <c r="AQ122" s="2004"/>
      <c r="AR122" s="2004"/>
      <c r="AS122" s="2004"/>
      <c r="AT122" s="2004"/>
      <c r="AU122" s="2004"/>
      <c r="AV122" s="2004"/>
      <c r="AW122" s="2004"/>
      <c r="AX122" s="2004"/>
      <c r="AY122" s="2004"/>
      <c r="AZ122" s="2004"/>
      <c r="BA122" s="2004"/>
      <c r="BB122" s="2004"/>
      <c r="BC122" s="2004"/>
      <c r="BD122" s="2004"/>
      <c r="BE122" s="2004"/>
      <c r="BF122" s="2004"/>
      <c r="BG122" s="2004"/>
      <c r="BH122" s="2004"/>
      <c r="BI122" s="2004"/>
      <c r="BJ122" s="2004"/>
      <c r="BK122" s="2004"/>
      <c r="BL122" s="2004"/>
      <c r="BM122" s="2004"/>
      <c r="BN122" s="2004"/>
      <c r="BO122" s="2004"/>
      <c r="BP122" s="2004"/>
      <c r="BQ122" s="2004"/>
      <c r="BR122" s="2004"/>
      <c r="BS122" s="2004"/>
      <c r="BT122" s="2004"/>
      <c r="BU122" s="2004"/>
      <c r="BV122" s="2004"/>
      <c r="BW122" s="2004"/>
      <c r="BX122" s="2004"/>
      <c r="BY122" s="2004"/>
      <c r="BZ122" s="2004"/>
      <c r="CA122" s="2004"/>
      <c r="CB122" s="2004"/>
      <c r="CC122" s="2004"/>
      <c r="CD122" s="2004"/>
      <c r="CE122" s="2004"/>
      <c r="CF122" s="2004"/>
      <c r="CG122" s="2004"/>
      <c r="CH122" s="2004"/>
      <c r="CI122" s="2004"/>
      <c r="CJ122" s="2004"/>
      <c r="CK122" s="2004"/>
      <c r="CL122" s="2004"/>
      <c r="CM122" s="2004"/>
      <c r="CN122" s="2004"/>
      <c r="CO122" s="2004"/>
      <c r="CP122" s="2004"/>
      <c r="CQ122" s="2004"/>
      <c r="CR122" s="2004"/>
      <c r="CS122" s="2004"/>
      <c r="CT122" s="2004"/>
      <c r="CU122" s="2004"/>
      <c r="CV122" s="2004"/>
      <c r="CW122" s="2004"/>
      <c r="CX122" s="2004"/>
      <c r="CY122" s="2004"/>
      <c r="CZ122" s="2004"/>
      <c r="DA122" s="2004"/>
      <c r="DB122" s="2004"/>
      <c r="DC122" s="2004"/>
      <c r="DD122" s="2004"/>
      <c r="DE122" s="2004"/>
      <c r="DF122" s="2004"/>
      <c r="DG122" s="2004"/>
      <c r="DH122" s="2004"/>
      <c r="DI122" s="2004"/>
      <c r="DJ122" s="2004"/>
      <c r="DK122" s="2004"/>
      <c r="DL122" s="2004"/>
      <c r="DM122" s="2004"/>
      <c r="DN122" s="2004"/>
      <c r="DO122" s="2004"/>
      <c r="DP122" s="2004"/>
      <c r="DQ122" s="2004"/>
      <c r="DR122" s="2004"/>
      <c r="DS122" s="2004"/>
      <c r="DT122" s="2004"/>
      <c r="DU122" s="2004"/>
      <c r="DV122" s="2004"/>
      <c r="DW122" s="2004"/>
      <c r="DX122" s="2004"/>
      <c r="DY122" s="2004"/>
      <c r="DZ122" s="2004"/>
      <c r="EA122" s="2004"/>
      <c r="EB122" s="2004"/>
      <c r="EC122" s="2004"/>
      <c r="ED122" s="2004"/>
      <c r="EE122" s="2004"/>
      <c r="EF122" s="2004"/>
      <c r="EG122" s="2004"/>
      <c r="EH122" s="2004"/>
      <c r="EI122" s="2004"/>
      <c r="EJ122" s="2004"/>
      <c r="EK122" s="2004"/>
      <c r="EL122" s="2004"/>
      <c r="EM122" s="2004"/>
      <c r="EN122" s="2004"/>
      <c r="EO122" s="2004"/>
      <c r="EP122" s="2004"/>
      <c r="EQ122" s="2004"/>
      <c r="ER122" s="2004"/>
      <c r="ES122" s="2004"/>
      <c r="ET122" s="2004"/>
      <c r="EU122" s="2004"/>
      <c r="EV122" s="2004"/>
      <c r="EW122" s="2004"/>
      <c r="EX122" s="2004"/>
      <c r="EY122" s="2004"/>
      <c r="EZ122" s="2004"/>
      <c r="FA122" s="2004"/>
      <c r="FB122" s="2004"/>
      <c r="FC122" s="2004"/>
      <c r="FD122" s="2004"/>
      <c r="FE122" s="2004"/>
      <c r="FF122" s="2004"/>
      <c r="FG122" s="2004"/>
      <c r="FH122" s="2004"/>
      <c r="FI122" s="2004"/>
      <c r="FJ122" s="2004"/>
      <c r="FK122" s="2004"/>
      <c r="FL122" s="2004"/>
      <c r="FM122" s="2004"/>
      <c r="FN122" s="2004"/>
      <c r="FO122" s="2004"/>
      <c r="FP122" s="2004"/>
      <c r="FQ122" s="2004"/>
      <c r="FR122" s="2004"/>
      <c r="FS122" s="2004"/>
      <c r="FT122" s="2004"/>
      <c r="FU122" s="2004"/>
      <c r="FV122" s="2004"/>
      <c r="FW122" s="2004"/>
      <c r="FX122" s="2004"/>
      <c r="FY122" s="2004"/>
      <c r="FZ122" s="2004"/>
      <c r="GA122" s="2004"/>
      <c r="GB122" s="2004"/>
      <c r="GC122" s="2004"/>
      <c r="GD122" s="2004"/>
      <c r="GE122" s="2004"/>
      <c r="GF122" s="2004"/>
      <c r="GG122" s="2004"/>
      <c r="GH122" s="2004"/>
      <c r="GI122" s="2004"/>
      <c r="GJ122" s="2004"/>
      <c r="GK122" s="2004"/>
      <c r="GL122" s="2004"/>
      <c r="GM122" s="2004"/>
      <c r="GN122" s="2004"/>
      <c r="GO122" s="2004"/>
      <c r="GP122" s="2004"/>
    </row>
    <row r="123" spans="1:198" s="1419" customFormat="1" ht="15.75" thickBot="1" x14ac:dyDescent="0.3">
      <c r="A123" s="1428"/>
      <c r="AI123" s="2004"/>
      <c r="AJ123" s="2004"/>
      <c r="AK123" s="2004"/>
      <c r="AL123" s="2004"/>
      <c r="AM123" s="2004"/>
      <c r="AN123" s="2004"/>
      <c r="AO123" s="2004"/>
      <c r="AP123" s="2004"/>
      <c r="AQ123" s="2004"/>
      <c r="AR123" s="2004"/>
      <c r="AS123" s="2004"/>
      <c r="AT123" s="2004"/>
      <c r="AU123" s="2004"/>
      <c r="AV123" s="2004"/>
      <c r="AW123" s="2004"/>
      <c r="AX123" s="2004"/>
      <c r="AY123" s="2004"/>
      <c r="AZ123" s="2004"/>
      <c r="BA123" s="2004"/>
      <c r="BB123" s="2004"/>
      <c r="BC123" s="2004"/>
      <c r="BD123" s="2004"/>
      <c r="BE123" s="2004"/>
      <c r="BF123" s="2004"/>
      <c r="BG123" s="2004"/>
      <c r="BH123" s="2004"/>
      <c r="BI123" s="2004"/>
      <c r="BJ123" s="2004"/>
      <c r="BK123" s="2004"/>
      <c r="BL123" s="2004"/>
      <c r="BM123" s="2004"/>
      <c r="BN123" s="2004"/>
      <c r="BO123" s="2004"/>
      <c r="BP123" s="2004"/>
      <c r="BQ123" s="2004"/>
      <c r="BR123" s="2004"/>
      <c r="BS123" s="2004"/>
      <c r="BT123" s="2004"/>
      <c r="BU123" s="2004"/>
      <c r="BV123" s="2004"/>
      <c r="BW123" s="2004"/>
      <c r="BX123" s="2004"/>
      <c r="BY123" s="2004"/>
      <c r="BZ123" s="2004"/>
      <c r="CA123" s="2004"/>
      <c r="CB123" s="2004"/>
      <c r="CC123" s="2004"/>
      <c r="CD123" s="2004"/>
      <c r="CE123" s="2004"/>
      <c r="CF123" s="2004"/>
      <c r="CG123" s="2004"/>
      <c r="CH123" s="2004"/>
      <c r="CI123" s="2004"/>
      <c r="CJ123" s="2004"/>
      <c r="CK123" s="2004"/>
      <c r="CL123" s="2004"/>
      <c r="CM123" s="2004"/>
      <c r="CN123" s="2004"/>
      <c r="CO123" s="2004"/>
      <c r="CP123" s="2004"/>
      <c r="CQ123" s="2004"/>
      <c r="CR123" s="2004"/>
      <c r="CS123" s="2004"/>
      <c r="CT123" s="2004"/>
      <c r="CU123" s="2004"/>
      <c r="CV123" s="2004"/>
      <c r="CW123" s="2004"/>
      <c r="CX123" s="2004"/>
      <c r="CY123" s="2004"/>
      <c r="CZ123" s="2004"/>
      <c r="DA123" s="2004"/>
      <c r="DB123" s="2004"/>
      <c r="DC123" s="2004"/>
      <c r="DD123" s="2004"/>
      <c r="DE123" s="2004"/>
      <c r="DF123" s="2004"/>
      <c r="DG123" s="2004"/>
      <c r="DH123" s="2004"/>
      <c r="DI123" s="2004"/>
      <c r="DJ123" s="2004"/>
      <c r="DK123" s="2004"/>
      <c r="DL123" s="2004"/>
      <c r="DM123" s="2004"/>
      <c r="DN123" s="2004"/>
      <c r="DO123" s="2004"/>
      <c r="DP123" s="2004"/>
      <c r="DQ123" s="2004"/>
      <c r="DR123" s="2004"/>
      <c r="DS123" s="2004"/>
      <c r="DT123" s="2004"/>
      <c r="DU123" s="2004"/>
      <c r="DV123" s="2004"/>
      <c r="DW123" s="2004"/>
      <c r="DX123" s="2004"/>
      <c r="DY123" s="2004"/>
      <c r="DZ123" s="2004"/>
      <c r="EA123" s="2004"/>
      <c r="EB123" s="2004"/>
      <c r="EC123" s="2004"/>
      <c r="ED123" s="2004"/>
      <c r="EE123" s="2004"/>
      <c r="EF123" s="2004"/>
      <c r="EG123" s="2004"/>
      <c r="EH123" s="2004"/>
      <c r="EI123" s="2004"/>
      <c r="EJ123" s="2004"/>
      <c r="EK123" s="2004"/>
      <c r="EL123" s="2004"/>
      <c r="EM123" s="2004"/>
      <c r="EN123" s="2004"/>
      <c r="EO123" s="2004"/>
      <c r="EP123" s="2004"/>
      <c r="EQ123" s="2004"/>
      <c r="ER123" s="2004"/>
      <c r="ES123" s="2004"/>
      <c r="ET123" s="2004"/>
      <c r="EU123" s="2004"/>
      <c r="EV123" s="2004"/>
      <c r="EW123" s="2004"/>
      <c r="EX123" s="2004"/>
      <c r="EY123" s="2004"/>
      <c r="EZ123" s="2004"/>
      <c r="FA123" s="2004"/>
      <c r="FB123" s="2004"/>
      <c r="FC123" s="2004"/>
      <c r="FD123" s="2004"/>
      <c r="FE123" s="2004"/>
      <c r="FF123" s="2004"/>
      <c r="FG123" s="2004"/>
      <c r="FH123" s="2004"/>
      <c r="FI123" s="2004"/>
      <c r="FJ123" s="2004"/>
      <c r="FK123" s="2004"/>
      <c r="FL123" s="2004"/>
      <c r="FM123" s="2004"/>
      <c r="FN123" s="2004"/>
      <c r="FO123" s="2004"/>
      <c r="FP123" s="2004"/>
      <c r="FQ123" s="2004"/>
      <c r="FR123" s="2004"/>
      <c r="FS123" s="2004"/>
      <c r="FT123" s="2004"/>
      <c r="FU123" s="2004"/>
      <c r="FV123" s="2004"/>
      <c r="FW123" s="2004"/>
      <c r="FX123" s="2004"/>
      <c r="FY123" s="2004"/>
      <c r="FZ123" s="2004"/>
      <c r="GA123" s="2004"/>
      <c r="GB123" s="2004"/>
      <c r="GC123" s="2004"/>
      <c r="GD123" s="2004"/>
      <c r="GE123" s="2004"/>
      <c r="GF123" s="2004"/>
      <c r="GG123" s="2004"/>
      <c r="GH123" s="2004"/>
      <c r="GI123" s="2004"/>
      <c r="GJ123" s="2004"/>
      <c r="GK123" s="2004"/>
      <c r="GL123" s="2004"/>
      <c r="GM123" s="2004"/>
      <c r="GN123" s="2004"/>
      <c r="GO123" s="2004"/>
      <c r="GP123" s="2004"/>
    </row>
    <row r="124" spans="1:198" s="1419" customFormat="1" ht="32.25" thickBot="1" x14ac:dyDescent="0.3">
      <c r="A124" s="1474" t="s">
        <v>1400</v>
      </c>
      <c r="B124" s="1472" t="s">
        <v>1256</v>
      </c>
      <c r="C124" s="1472" t="s">
        <v>1257</v>
      </c>
      <c r="D124" s="1472" t="s">
        <v>1367</v>
      </c>
      <c r="E124" s="1472" t="s">
        <v>1347</v>
      </c>
      <c r="F124" s="1472" t="s">
        <v>1348</v>
      </c>
      <c r="G124" s="1472" t="s">
        <v>1349</v>
      </c>
      <c r="H124" s="1472" t="s">
        <v>1350</v>
      </c>
      <c r="I124" s="1472" t="s">
        <v>1351</v>
      </c>
      <c r="J124" s="1472" t="s">
        <v>1352</v>
      </c>
      <c r="K124" s="1472" t="s">
        <v>1353</v>
      </c>
      <c r="L124" s="1472" t="s">
        <v>1369</v>
      </c>
      <c r="M124" s="1472" t="s">
        <v>1354</v>
      </c>
      <c r="N124" s="1472" t="s">
        <v>1355</v>
      </c>
      <c r="O124" s="1473" t="s">
        <v>1370</v>
      </c>
      <c r="P124" s="1472" t="s">
        <v>1356</v>
      </c>
      <c r="Q124" s="1472" t="s">
        <v>1357</v>
      </c>
      <c r="R124" s="1472" t="s">
        <v>1358</v>
      </c>
      <c r="S124" s="1472" t="s">
        <v>1359</v>
      </c>
      <c r="T124" s="1472" t="s">
        <v>1360</v>
      </c>
      <c r="U124" s="1472" t="s">
        <v>1361</v>
      </c>
      <c r="V124" s="1472" t="s">
        <v>1362</v>
      </c>
      <c r="W124" s="1472" t="s">
        <v>1363</v>
      </c>
      <c r="X124" s="1472" t="s">
        <v>1364</v>
      </c>
      <c r="Y124" s="1472" t="s">
        <v>1365</v>
      </c>
      <c r="Z124" s="1677" t="s">
        <v>1611</v>
      </c>
      <c r="AA124" s="1678" t="s">
        <v>1612</v>
      </c>
      <c r="AB124" s="1678" t="s">
        <v>1613</v>
      </c>
      <c r="AC124" s="1678" t="s">
        <v>1614</v>
      </c>
      <c r="AD124" s="1678" t="s">
        <v>1615</v>
      </c>
      <c r="AE124" s="1679" t="s">
        <v>1616</v>
      </c>
      <c r="AF124" s="1675" t="s">
        <v>1347</v>
      </c>
      <c r="AG124" s="1438" t="s">
        <v>1348</v>
      </c>
      <c r="AH124" s="1675" t="s">
        <v>2068</v>
      </c>
      <c r="AI124" s="1437" t="s">
        <v>1350</v>
      </c>
      <c r="AJ124" s="1437" t="s">
        <v>1351</v>
      </c>
      <c r="AK124" s="1437" t="s">
        <v>1352</v>
      </c>
      <c r="AL124" s="1437" t="s">
        <v>2069</v>
      </c>
      <c r="AM124" s="1437" t="s">
        <v>1354</v>
      </c>
      <c r="AN124" s="1437" t="s">
        <v>1355</v>
      </c>
      <c r="AO124" s="1437" t="s">
        <v>1356</v>
      </c>
      <c r="AP124" s="2004"/>
      <c r="AQ124" s="2004"/>
      <c r="AR124" s="2004"/>
      <c r="AS124" s="2004"/>
      <c r="AT124" s="2004"/>
      <c r="AU124" s="2004"/>
      <c r="AV124" s="2004"/>
      <c r="AW124" s="2004"/>
      <c r="AX124" s="2004"/>
      <c r="AY124" s="2004"/>
      <c r="AZ124" s="2004"/>
      <c r="BA124" s="2004"/>
      <c r="BB124" s="2004"/>
      <c r="BC124" s="2004"/>
      <c r="BD124" s="2004"/>
      <c r="BE124" s="2004"/>
      <c r="BF124" s="2004"/>
      <c r="BG124" s="2004"/>
      <c r="BH124" s="2004"/>
      <c r="BI124" s="2004"/>
      <c r="BJ124" s="2004"/>
      <c r="BK124" s="2004"/>
      <c r="BL124" s="2004"/>
      <c r="BM124" s="2004"/>
      <c r="BN124" s="2004"/>
      <c r="BO124" s="2004"/>
      <c r="BP124" s="2004"/>
      <c r="BQ124" s="2004"/>
      <c r="BR124" s="2004"/>
      <c r="BS124" s="2004"/>
      <c r="BT124" s="2004"/>
      <c r="BU124" s="2004"/>
      <c r="BV124" s="2004"/>
      <c r="BW124" s="2004"/>
      <c r="BX124" s="2004"/>
      <c r="BY124" s="2004"/>
      <c r="BZ124" s="2004"/>
      <c r="CA124" s="2004"/>
      <c r="CB124" s="2004"/>
      <c r="CC124" s="2004"/>
      <c r="CD124" s="2004"/>
      <c r="CE124" s="2004"/>
      <c r="CF124" s="2004"/>
      <c r="CG124" s="2004"/>
      <c r="CH124" s="2004"/>
      <c r="CI124" s="2004"/>
      <c r="CJ124" s="2004"/>
      <c r="CK124" s="2004"/>
      <c r="CL124" s="2004"/>
      <c r="CM124" s="2004"/>
      <c r="CN124" s="2004"/>
      <c r="CO124" s="2004"/>
      <c r="CP124" s="2004"/>
      <c r="CQ124" s="2004"/>
      <c r="CR124" s="2004"/>
      <c r="CS124" s="2004"/>
      <c r="CT124" s="2004"/>
      <c r="CU124" s="2004"/>
      <c r="CV124" s="2004"/>
      <c r="CW124" s="2004"/>
      <c r="CX124" s="2004"/>
      <c r="CY124" s="2004"/>
      <c r="CZ124" s="2004"/>
      <c r="DA124" s="2004"/>
      <c r="DB124" s="2004"/>
      <c r="DC124" s="2004"/>
      <c r="DD124" s="2004"/>
      <c r="DE124" s="2004"/>
      <c r="DF124" s="2004"/>
      <c r="DG124" s="2004"/>
      <c r="DH124" s="2004"/>
      <c r="DI124" s="2004"/>
      <c r="DJ124" s="2004"/>
      <c r="DK124" s="2004"/>
      <c r="DL124" s="2004"/>
      <c r="DM124" s="2004"/>
      <c r="DN124" s="2004"/>
      <c r="DO124" s="2004"/>
      <c r="DP124" s="2004"/>
      <c r="DQ124" s="2004"/>
      <c r="DR124" s="2004"/>
      <c r="DS124" s="2004"/>
      <c r="DT124" s="2004"/>
      <c r="DU124" s="2004"/>
      <c r="DV124" s="2004"/>
      <c r="DW124" s="2004"/>
      <c r="DX124" s="2004"/>
      <c r="DY124" s="2004"/>
      <c r="DZ124" s="2004"/>
      <c r="EA124" s="2004"/>
      <c r="EB124" s="2004"/>
      <c r="EC124" s="2004"/>
      <c r="ED124" s="2004"/>
      <c r="EE124" s="2004"/>
      <c r="EF124" s="2004"/>
      <c r="EG124" s="2004"/>
      <c r="EH124" s="2004"/>
      <c r="EI124" s="2004"/>
      <c r="EJ124" s="2004"/>
      <c r="EK124" s="2004"/>
      <c r="EL124" s="2004"/>
      <c r="EM124" s="2004"/>
      <c r="EN124" s="2004"/>
      <c r="EO124" s="2004"/>
      <c r="EP124" s="2004"/>
      <c r="EQ124" s="2004"/>
      <c r="ER124" s="2004"/>
      <c r="ES124" s="2004"/>
      <c r="ET124" s="2004"/>
      <c r="EU124" s="2004"/>
      <c r="EV124" s="2004"/>
      <c r="EW124" s="2004"/>
      <c r="EX124" s="2004"/>
      <c r="EY124" s="2004"/>
      <c r="EZ124" s="2004"/>
      <c r="FA124" s="2004"/>
      <c r="FB124" s="2004"/>
      <c r="FC124" s="2004"/>
      <c r="FD124" s="2004"/>
      <c r="FE124" s="2004"/>
      <c r="FF124" s="2004"/>
      <c r="FG124" s="2004"/>
      <c r="FH124" s="2004"/>
      <c r="FI124" s="2004"/>
      <c r="FJ124" s="2004"/>
      <c r="FK124" s="2004"/>
      <c r="FL124" s="2004"/>
      <c r="FM124" s="2004"/>
      <c r="FN124" s="2004"/>
      <c r="FO124" s="2004"/>
      <c r="FP124" s="2004"/>
      <c r="FQ124" s="2004"/>
      <c r="FR124" s="2004"/>
      <c r="FS124" s="2004"/>
      <c r="FT124" s="2004"/>
      <c r="FU124" s="2004"/>
      <c r="FV124" s="2004"/>
      <c r="FW124" s="2004"/>
      <c r="FX124" s="2004"/>
      <c r="FY124" s="2004"/>
      <c r="FZ124" s="2004"/>
      <c r="GA124" s="2004"/>
      <c r="GB124" s="2004"/>
      <c r="GC124" s="2004"/>
      <c r="GD124" s="2004"/>
      <c r="GE124" s="2004"/>
      <c r="GF124" s="2004"/>
      <c r="GG124" s="2004"/>
      <c r="GH124" s="2004"/>
      <c r="GI124" s="2004"/>
      <c r="GJ124" s="2004"/>
      <c r="GK124" s="2004"/>
      <c r="GL124" s="2004"/>
      <c r="GM124" s="2004"/>
      <c r="GN124" s="2004"/>
      <c r="GO124" s="2004"/>
      <c r="GP124" s="2004"/>
    </row>
    <row r="125" spans="1:198" s="1419" customFormat="1" ht="16.5" thickBot="1" x14ac:dyDescent="0.3">
      <c r="A125" s="1447" t="s">
        <v>126</v>
      </c>
      <c r="B125" s="1442"/>
      <c r="C125" s="1438"/>
      <c r="D125" s="1438"/>
      <c r="E125" s="1438"/>
      <c r="F125" s="1438"/>
      <c r="G125" s="1438"/>
      <c r="H125" s="1438"/>
      <c r="I125" s="1438"/>
      <c r="J125" s="1438"/>
      <c r="K125" s="1438"/>
      <c r="L125" s="1438"/>
      <c r="M125" s="1438"/>
      <c r="N125" s="1438"/>
      <c r="O125" s="1438"/>
      <c r="P125" s="1438"/>
      <c r="Q125" s="1438"/>
      <c r="R125" s="1438"/>
      <c r="S125" s="1438"/>
      <c r="T125" s="1438"/>
      <c r="U125" s="1438"/>
      <c r="V125" s="1438"/>
      <c r="W125" s="1438"/>
      <c r="X125" s="1438"/>
      <c r="Y125" s="1438"/>
      <c r="Z125" s="1438"/>
      <c r="AA125" s="1438"/>
      <c r="AB125" s="1438"/>
      <c r="AC125" s="1438"/>
      <c r="AD125" s="1438"/>
      <c r="AE125" s="1438"/>
      <c r="AF125" s="1683"/>
      <c r="AG125" s="1438"/>
      <c r="AH125" s="1438"/>
      <c r="AI125" s="1437"/>
      <c r="AJ125" s="1437"/>
      <c r="AK125" s="1437"/>
      <c r="AL125" s="1437"/>
      <c r="AM125" s="1437"/>
      <c r="AN125" s="1437"/>
      <c r="AO125" s="1437"/>
      <c r="AP125" s="2004"/>
      <c r="AQ125" s="2004"/>
      <c r="AR125" s="2004"/>
      <c r="AS125" s="2004"/>
      <c r="AT125" s="2004"/>
      <c r="AU125" s="2004"/>
      <c r="AV125" s="2004"/>
      <c r="AW125" s="2004"/>
      <c r="AX125" s="2004"/>
      <c r="AY125" s="2004"/>
      <c r="AZ125" s="2004"/>
      <c r="BA125" s="2004"/>
      <c r="BB125" s="2004"/>
      <c r="BC125" s="2004"/>
      <c r="BD125" s="2004"/>
      <c r="BE125" s="2004"/>
      <c r="BF125" s="2004"/>
      <c r="BG125" s="2004"/>
      <c r="BH125" s="2004"/>
      <c r="BI125" s="2004"/>
      <c r="BJ125" s="2004"/>
      <c r="BK125" s="2004"/>
      <c r="BL125" s="2004"/>
      <c r="BM125" s="2004"/>
      <c r="BN125" s="2004"/>
      <c r="BO125" s="2004"/>
      <c r="BP125" s="2004"/>
      <c r="BQ125" s="2004"/>
      <c r="BR125" s="2004"/>
      <c r="BS125" s="2004"/>
      <c r="BT125" s="2004"/>
      <c r="BU125" s="2004"/>
      <c r="BV125" s="2004"/>
      <c r="BW125" s="2004"/>
      <c r="BX125" s="2004"/>
      <c r="BY125" s="2004"/>
      <c r="BZ125" s="2004"/>
      <c r="CA125" s="2004"/>
      <c r="CB125" s="2004"/>
      <c r="CC125" s="2004"/>
      <c r="CD125" s="2004"/>
      <c r="CE125" s="2004"/>
      <c r="CF125" s="2004"/>
      <c r="CG125" s="2004"/>
      <c r="CH125" s="2004"/>
      <c r="CI125" s="2004"/>
      <c r="CJ125" s="2004"/>
      <c r="CK125" s="2004"/>
      <c r="CL125" s="2004"/>
      <c r="CM125" s="2004"/>
      <c r="CN125" s="2004"/>
      <c r="CO125" s="2004"/>
      <c r="CP125" s="2004"/>
      <c r="CQ125" s="2004"/>
      <c r="CR125" s="2004"/>
      <c r="CS125" s="2004"/>
      <c r="CT125" s="2004"/>
      <c r="CU125" s="2004"/>
      <c r="CV125" s="2004"/>
      <c r="CW125" s="2004"/>
      <c r="CX125" s="2004"/>
      <c r="CY125" s="2004"/>
      <c r="CZ125" s="2004"/>
      <c r="DA125" s="2004"/>
      <c r="DB125" s="2004"/>
      <c r="DC125" s="2004"/>
      <c r="DD125" s="2004"/>
      <c r="DE125" s="2004"/>
      <c r="DF125" s="2004"/>
      <c r="DG125" s="2004"/>
      <c r="DH125" s="2004"/>
      <c r="DI125" s="2004"/>
      <c r="DJ125" s="2004"/>
      <c r="DK125" s="2004"/>
      <c r="DL125" s="2004"/>
      <c r="DM125" s="2004"/>
      <c r="DN125" s="2004"/>
      <c r="DO125" s="2004"/>
      <c r="DP125" s="2004"/>
      <c r="DQ125" s="2004"/>
      <c r="DR125" s="2004"/>
      <c r="DS125" s="2004"/>
      <c r="DT125" s="2004"/>
      <c r="DU125" s="2004"/>
      <c r="DV125" s="2004"/>
      <c r="DW125" s="2004"/>
      <c r="DX125" s="2004"/>
      <c r="DY125" s="2004"/>
      <c r="DZ125" s="2004"/>
      <c r="EA125" s="2004"/>
      <c r="EB125" s="2004"/>
      <c r="EC125" s="2004"/>
      <c r="ED125" s="2004"/>
      <c r="EE125" s="2004"/>
      <c r="EF125" s="2004"/>
      <c r="EG125" s="2004"/>
      <c r="EH125" s="2004"/>
      <c r="EI125" s="2004"/>
      <c r="EJ125" s="2004"/>
      <c r="EK125" s="2004"/>
      <c r="EL125" s="2004"/>
      <c r="EM125" s="2004"/>
      <c r="EN125" s="2004"/>
      <c r="EO125" s="2004"/>
      <c r="EP125" s="2004"/>
      <c r="EQ125" s="2004"/>
      <c r="ER125" s="2004"/>
      <c r="ES125" s="2004"/>
      <c r="ET125" s="2004"/>
      <c r="EU125" s="2004"/>
      <c r="EV125" s="2004"/>
      <c r="EW125" s="2004"/>
      <c r="EX125" s="2004"/>
      <c r="EY125" s="2004"/>
      <c r="EZ125" s="2004"/>
      <c r="FA125" s="2004"/>
      <c r="FB125" s="2004"/>
      <c r="FC125" s="2004"/>
      <c r="FD125" s="2004"/>
      <c r="FE125" s="2004"/>
      <c r="FF125" s="2004"/>
      <c r="FG125" s="2004"/>
      <c r="FH125" s="2004"/>
      <c r="FI125" s="2004"/>
      <c r="FJ125" s="2004"/>
      <c r="FK125" s="2004"/>
      <c r="FL125" s="2004"/>
      <c r="FM125" s="2004"/>
      <c r="FN125" s="2004"/>
      <c r="FO125" s="2004"/>
      <c r="FP125" s="2004"/>
      <c r="FQ125" s="2004"/>
      <c r="FR125" s="2004"/>
      <c r="FS125" s="2004"/>
      <c r="FT125" s="2004"/>
      <c r="FU125" s="2004"/>
      <c r="FV125" s="2004"/>
      <c r="FW125" s="2004"/>
      <c r="FX125" s="2004"/>
      <c r="FY125" s="2004"/>
      <c r="FZ125" s="2004"/>
      <c r="GA125" s="2004"/>
      <c r="GB125" s="2004"/>
      <c r="GC125" s="2004"/>
      <c r="GD125" s="2004"/>
      <c r="GE125" s="2004"/>
      <c r="GF125" s="2004"/>
      <c r="GG125" s="2004"/>
      <c r="GH125" s="2004"/>
      <c r="GI125" s="2004"/>
      <c r="GJ125" s="2004"/>
      <c r="GK125" s="2004"/>
      <c r="GL125" s="2004"/>
      <c r="GM125" s="2004"/>
      <c r="GN125" s="2004"/>
      <c r="GO125" s="2004"/>
      <c r="GP125" s="2004"/>
    </row>
    <row r="126" spans="1:198" s="1419" customFormat="1" ht="18.75" x14ac:dyDescent="0.25">
      <c r="A126" s="1475" t="s">
        <v>199</v>
      </c>
      <c r="B126" s="1445">
        <v>45001</v>
      </c>
      <c r="C126" s="1446"/>
      <c r="D126" s="1446"/>
      <c r="E126" s="1446" t="s">
        <v>1368</v>
      </c>
      <c r="F126" s="1446"/>
      <c r="G126" s="1446" t="s">
        <v>1368</v>
      </c>
      <c r="H126" s="1446"/>
      <c r="I126" s="1446" t="s">
        <v>1368</v>
      </c>
      <c r="J126" s="1446"/>
      <c r="K126" s="1446" t="s">
        <v>1401</v>
      </c>
      <c r="L126" s="1446"/>
      <c r="M126" s="1446"/>
      <c r="N126" s="1446" t="s">
        <v>1401</v>
      </c>
      <c r="O126" s="1446"/>
      <c r="P126" s="1446"/>
      <c r="Q126" s="1446" t="s">
        <v>1368</v>
      </c>
      <c r="R126" s="1446" t="s">
        <v>1368</v>
      </c>
      <c r="S126" s="1446"/>
      <c r="T126" s="1446" t="s">
        <v>1368</v>
      </c>
      <c r="U126" s="1446"/>
      <c r="V126" s="1446" t="s">
        <v>1368</v>
      </c>
      <c r="W126" s="1446"/>
      <c r="X126" s="1446" t="s">
        <v>1368</v>
      </c>
      <c r="Y126" s="1446"/>
      <c r="Z126" s="1438" t="s">
        <v>1368</v>
      </c>
      <c r="AA126" s="1438"/>
      <c r="AB126" s="1438" t="s">
        <v>1703</v>
      </c>
      <c r="AC126" s="1438"/>
      <c r="AD126" s="1438" t="s">
        <v>1703</v>
      </c>
      <c r="AE126" s="1438"/>
      <c r="AF126" s="1683"/>
      <c r="AG126" s="1438"/>
      <c r="AH126" s="1438"/>
      <c r="AI126" s="1437"/>
      <c r="AJ126" s="1437"/>
      <c r="AK126" s="1437"/>
      <c r="AL126" s="1437"/>
      <c r="AM126" s="1437"/>
      <c r="AN126" s="1437"/>
      <c r="AO126" s="1437"/>
      <c r="AP126" s="2004"/>
      <c r="AQ126" s="2004"/>
      <c r="AR126" s="2004"/>
      <c r="AS126" s="2004"/>
      <c r="AT126" s="2004"/>
      <c r="AU126" s="2004"/>
      <c r="AV126" s="2004"/>
      <c r="AW126" s="2004"/>
      <c r="AX126" s="2004"/>
      <c r="AY126" s="2004"/>
      <c r="AZ126" s="2004"/>
      <c r="BA126" s="2004"/>
      <c r="BB126" s="2004"/>
      <c r="BC126" s="2004"/>
      <c r="BD126" s="2004"/>
      <c r="BE126" s="2004"/>
      <c r="BF126" s="2004"/>
      <c r="BG126" s="2004"/>
      <c r="BH126" s="2004"/>
      <c r="BI126" s="2004"/>
      <c r="BJ126" s="2004"/>
      <c r="BK126" s="2004"/>
      <c r="BL126" s="2004"/>
      <c r="BM126" s="2004"/>
      <c r="BN126" s="2004"/>
      <c r="BO126" s="2004"/>
      <c r="BP126" s="2004"/>
      <c r="BQ126" s="2004"/>
      <c r="BR126" s="2004"/>
      <c r="BS126" s="2004"/>
      <c r="BT126" s="2004"/>
      <c r="BU126" s="2004"/>
      <c r="BV126" s="2004"/>
      <c r="BW126" s="2004"/>
      <c r="BX126" s="2004"/>
      <c r="BY126" s="2004"/>
      <c r="BZ126" s="2004"/>
      <c r="CA126" s="2004"/>
      <c r="CB126" s="2004"/>
      <c r="CC126" s="2004"/>
      <c r="CD126" s="2004"/>
      <c r="CE126" s="2004"/>
      <c r="CF126" s="2004"/>
      <c r="CG126" s="2004"/>
      <c r="CH126" s="2004"/>
      <c r="CI126" s="2004"/>
      <c r="CJ126" s="2004"/>
      <c r="CK126" s="2004"/>
      <c r="CL126" s="2004"/>
      <c r="CM126" s="2004"/>
      <c r="CN126" s="2004"/>
      <c r="CO126" s="2004"/>
      <c r="CP126" s="2004"/>
      <c r="CQ126" s="2004"/>
      <c r="CR126" s="2004"/>
      <c r="CS126" s="2004"/>
      <c r="CT126" s="2004"/>
      <c r="CU126" s="2004"/>
      <c r="CV126" s="2004"/>
      <c r="CW126" s="2004"/>
      <c r="CX126" s="2004"/>
      <c r="CY126" s="2004"/>
      <c r="CZ126" s="2004"/>
      <c r="DA126" s="2004"/>
      <c r="DB126" s="2004"/>
      <c r="DC126" s="2004"/>
      <c r="DD126" s="2004"/>
      <c r="DE126" s="2004"/>
      <c r="DF126" s="2004"/>
      <c r="DG126" s="2004"/>
      <c r="DH126" s="2004"/>
      <c r="DI126" s="2004"/>
      <c r="DJ126" s="2004"/>
      <c r="DK126" s="2004"/>
      <c r="DL126" s="2004"/>
      <c r="DM126" s="2004"/>
      <c r="DN126" s="2004"/>
      <c r="DO126" s="2004"/>
      <c r="DP126" s="2004"/>
      <c r="DQ126" s="2004"/>
      <c r="DR126" s="2004"/>
      <c r="DS126" s="2004"/>
      <c r="DT126" s="2004"/>
      <c r="DU126" s="2004"/>
      <c r="DV126" s="2004"/>
      <c r="DW126" s="2004"/>
      <c r="DX126" s="2004"/>
      <c r="DY126" s="2004"/>
      <c r="DZ126" s="2004"/>
      <c r="EA126" s="2004"/>
      <c r="EB126" s="2004"/>
      <c r="EC126" s="2004"/>
      <c r="ED126" s="2004"/>
      <c r="EE126" s="2004"/>
      <c r="EF126" s="2004"/>
      <c r="EG126" s="2004"/>
      <c r="EH126" s="2004"/>
      <c r="EI126" s="2004"/>
      <c r="EJ126" s="2004"/>
      <c r="EK126" s="2004"/>
      <c r="EL126" s="2004"/>
      <c r="EM126" s="2004"/>
      <c r="EN126" s="2004"/>
      <c r="EO126" s="2004"/>
      <c r="EP126" s="2004"/>
      <c r="EQ126" s="2004"/>
      <c r="ER126" s="2004"/>
      <c r="ES126" s="2004"/>
      <c r="ET126" s="2004"/>
      <c r="EU126" s="2004"/>
      <c r="EV126" s="2004"/>
      <c r="EW126" s="2004"/>
      <c r="EX126" s="2004"/>
      <c r="EY126" s="2004"/>
      <c r="EZ126" s="2004"/>
      <c r="FA126" s="2004"/>
      <c r="FB126" s="2004"/>
      <c r="FC126" s="2004"/>
      <c r="FD126" s="2004"/>
      <c r="FE126" s="2004"/>
      <c r="FF126" s="2004"/>
      <c r="FG126" s="2004"/>
      <c r="FH126" s="2004"/>
      <c r="FI126" s="2004"/>
      <c r="FJ126" s="2004"/>
      <c r="FK126" s="2004"/>
      <c r="FL126" s="2004"/>
      <c r="FM126" s="2004"/>
      <c r="FN126" s="2004"/>
      <c r="FO126" s="2004"/>
      <c r="FP126" s="2004"/>
      <c r="FQ126" s="2004"/>
      <c r="FR126" s="2004"/>
      <c r="FS126" s="2004"/>
      <c r="FT126" s="2004"/>
      <c r="FU126" s="2004"/>
      <c r="FV126" s="2004"/>
      <c r="FW126" s="2004"/>
      <c r="FX126" s="2004"/>
      <c r="FY126" s="2004"/>
      <c r="FZ126" s="2004"/>
      <c r="GA126" s="2004"/>
      <c r="GB126" s="2004"/>
      <c r="GC126" s="2004"/>
      <c r="GD126" s="2004"/>
      <c r="GE126" s="2004"/>
      <c r="GF126" s="2004"/>
      <c r="GG126" s="2004"/>
      <c r="GH126" s="2004"/>
      <c r="GI126" s="2004"/>
      <c r="GJ126" s="2004"/>
      <c r="GK126" s="2004"/>
      <c r="GL126" s="2004"/>
      <c r="GM126" s="2004"/>
      <c r="GN126" s="2004"/>
      <c r="GO126" s="2004"/>
      <c r="GP126" s="2004"/>
    </row>
    <row r="127" spans="1:198" s="1419" customFormat="1" ht="18.75" x14ac:dyDescent="0.25">
      <c r="A127" s="1475" t="s">
        <v>1402</v>
      </c>
      <c r="B127" s="1445">
        <v>43355</v>
      </c>
      <c r="C127" s="1446"/>
      <c r="D127" s="1446"/>
      <c r="E127" s="1446" t="s">
        <v>1368</v>
      </c>
      <c r="F127" s="1446"/>
      <c r="G127" s="1446" t="s">
        <v>1368</v>
      </c>
      <c r="H127" s="1446"/>
      <c r="I127" s="1446" t="s">
        <v>1368</v>
      </c>
      <c r="J127" s="1446"/>
      <c r="K127" s="1446" t="s">
        <v>1401</v>
      </c>
      <c r="L127" s="1446"/>
      <c r="M127" s="1446"/>
      <c r="N127" s="1446" t="s">
        <v>1401</v>
      </c>
      <c r="O127" s="1446"/>
      <c r="P127" s="1446"/>
      <c r="Q127" s="1446" t="s">
        <v>1368</v>
      </c>
      <c r="R127" s="1446" t="s">
        <v>1368</v>
      </c>
      <c r="S127" s="1446"/>
      <c r="T127" s="1622" t="s">
        <v>1385</v>
      </c>
      <c r="U127" s="1446"/>
      <c r="V127" s="1446" t="s">
        <v>1368</v>
      </c>
      <c r="W127" s="1446"/>
      <c r="X127" s="1446" t="s">
        <v>1368</v>
      </c>
      <c r="Y127" s="1446"/>
      <c r="Z127" s="1438" t="s">
        <v>1368</v>
      </c>
      <c r="AA127" s="1438"/>
      <c r="AB127" s="1438" t="s">
        <v>1703</v>
      </c>
      <c r="AC127" s="1438"/>
      <c r="AD127" s="1438" t="s">
        <v>1703</v>
      </c>
      <c r="AE127" s="1438"/>
      <c r="AF127" s="1683"/>
      <c r="AG127" s="1438"/>
      <c r="AH127" s="1438"/>
      <c r="AI127" s="1437"/>
      <c r="AJ127" s="1437"/>
      <c r="AK127" s="1437"/>
      <c r="AL127" s="1437"/>
      <c r="AM127" s="1437"/>
      <c r="AN127" s="1437"/>
      <c r="AO127" s="1437"/>
      <c r="AP127" s="2004"/>
      <c r="AQ127" s="2004"/>
      <c r="AR127" s="2004"/>
      <c r="AS127" s="2004"/>
      <c r="AT127" s="2004"/>
      <c r="AU127" s="2004"/>
      <c r="AV127" s="2004"/>
      <c r="AW127" s="2004"/>
      <c r="AX127" s="2004"/>
      <c r="AY127" s="2004"/>
      <c r="AZ127" s="2004"/>
      <c r="BA127" s="2004"/>
      <c r="BB127" s="2004"/>
      <c r="BC127" s="2004"/>
      <c r="BD127" s="2004"/>
      <c r="BE127" s="2004"/>
      <c r="BF127" s="2004"/>
      <c r="BG127" s="2004"/>
      <c r="BH127" s="2004"/>
      <c r="BI127" s="2004"/>
      <c r="BJ127" s="2004"/>
      <c r="BK127" s="2004"/>
      <c r="BL127" s="2004"/>
      <c r="BM127" s="2004"/>
      <c r="BN127" s="2004"/>
      <c r="BO127" s="2004"/>
      <c r="BP127" s="2004"/>
      <c r="BQ127" s="2004"/>
      <c r="BR127" s="2004"/>
      <c r="BS127" s="2004"/>
      <c r="BT127" s="2004"/>
      <c r="BU127" s="2004"/>
      <c r="BV127" s="2004"/>
      <c r="BW127" s="2004"/>
      <c r="BX127" s="2004"/>
      <c r="BY127" s="2004"/>
      <c r="BZ127" s="2004"/>
      <c r="CA127" s="2004"/>
      <c r="CB127" s="2004"/>
      <c r="CC127" s="2004"/>
      <c r="CD127" s="2004"/>
      <c r="CE127" s="2004"/>
      <c r="CF127" s="2004"/>
      <c r="CG127" s="2004"/>
      <c r="CH127" s="2004"/>
      <c r="CI127" s="2004"/>
      <c r="CJ127" s="2004"/>
      <c r="CK127" s="2004"/>
      <c r="CL127" s="2004"/>
      <c r="CM127" s="2004"/>
      <c r="CN127" s="2004"/>
      <c r="CO127" s="2004"/>
      <c r="CP127" s="2004"/>
      <c r="CQ127" s="2004"/>
      <c r="CR127" s="2004"/>
      <c r="CS127" s="2004"/>
      <c r="CT127" s="2004"/>
      <c r="CU127" s="2004"/>
      <c r="CV127" s="2004"/>
      <c r="CW127" s="2004"/>
      <c r="CX127" s="2004"/>
      <c r="CY127" s="2004"/>
      <c r="CZ127" s="2004"/>
      <c r="DA127" s="2004"/>
      <c r="DB127" s="2004"/>
      <c r="DC127" s="2004"/>
      <c r="DD127" s="2004"/>
      <c r="DE127" s="2004"/>
      <c r="DF127" s="2004"/>
      <c r="DG127" s="2004"/>
      <c r="DH127" s="2004"/>
      <c r="DI127" s="2004"/>
      <c r="DJ127" s="2004"/>
      <c r="DK127" s="2004"/>
      <c r="DL127" s="2004"/>
      <c r="DM127" s="2004"/>
      <c r="DN127" s="2004"/>
      <c r="DO127" s="2004"/>
      <c r="DP127" s="2004"/>
      <c r="DQ127" s="2004"/>
      <c r="DR127" s="2004"/>
      <c r="DS127" s="2004"/>
      <c r="DT127" s="2004"/>
      <c r="DU127" s="2004"/>
      <c r="DV127" s="2004"/>
      <c r="DW127" s="2004"/>
      <c r="DX127" s="2004"/>
      <c r="DY127" s="2004"/>
      <c r="DZ127" s="2004"/>
      <c r="EA127" s="2004"/>
      <c r="EB127" s="2004"/>
      <c r="EC127" s="2004"/>
      <c r="ED127" s="2004"/>
      <c r="EE127" s="2004"/>
      <c r="EF127" s="2004"/>
      <c r="EG127" s="2004"/>
      <c r="EH127" s="2004"/>
      <c r="EI127" s="2004"/>
      <c r="EJ127" s="2004"/>
      <c r="EK127" s="2004"/>
      <c r="EL127" s="2004"/>
      <c r="EM127" s="2004"/>
      <c r="EN127" s="2004"/>
      <c r="EO127" s="2004"/>
      <c r="EP127" s="2004"/>
      <c r="EQ127" s="2004"/>
      <c r="ER127" s="2004"/>
      <c r="ES127" s="2004"/>
      <c r="ET127" s="2004"/>
      <c r="EU127" s="2004"/>
      <c r="EV127" s="2004"/>
      <c r="EW127" s="2004"/>
      <c r="EX127" s="2004"/>
      <c r="EY127" s="2004"/>
      <c r="EZ127" s="2004"/>
      <c r="FA127" s="2004"/>
      <c r="FB127" s="2004"/>
      <c r="FC127" s="2004"/>
      <c r="FD127" s="2004"/>
      <c r="FE127" s="2004"/>
      <c r="FF127" s="2004"/>
      <c r="FG127" s="2004"/>
      <c r="FH127" s="2004"/>
      <c r="FI127" s="2004"/>
      <c r="FJ127" s="2004"/>
      <c r="FK127" s="2004"/>
      <c r="FL127" s="2004"/>
      <c r="FM127" s="2004"/>
      <c r="FN127" s="2004"/>
      <c r="FO127" s="2004"/>
      <c r="FP127" s="2004"/>
      <c r="FQ127" s="2004"/>
      <c r="FR127" s="2004"/>
      <c r="FS127" s="2004"/>
      <c r="FT127" s="2004"/>
      <c r="FU127" s="2004"/>
      <c r="FV127" s="2004"/>
      <c r="FW127" s="2004"/>
      <c r="FX127" s="2004"/>
      <c r="FY127" s="2004"/>
      <c r="FZ127" s="2004"/>
      <c r="GA127" s="2004"/>
      <c r="GB127" s="2004"/>
      <c r="GC127" s="2004"/>
      <c r="GD127" s="2004"/>
      <c r="GE127" s="2004"/>
      <c r="GF127" s="2004"/>
      <c r="GG127" s="2004"/>
      <c r="GH127" s="2004"/>
      <c r="GI127" s="2004"/>
      <c r="GJ127" s="2004"/>
      <c r="GK127" s="2004"/>
      <c r="GL127" s="2004"/>
      <c r="GM127" s="2004"/>
      <c r="GN127" s="2004"/>
      <c r="GO127" s="2004"/>
      <c r="GP127" s="2004"/>
    </row>
    <row r="128" spans="1:198" s="1419" customFormat="1" ht="18.75" x14ac:dyDescent="0.25">
      <c r="A128" s="1476" t="s">
        <v>1403</v>
      </c>
      <c r="B128" s="1477">
        <v>45714</v>
      </c>
      <c r="C128" s="1478"/>
      <c r="D128" s="1478"/>
      <c r="E128" s="1478" t="s">
        <v>1368</v>
      </c>
      <c r="F128" s="1478"/>
      <c r="G128" s="1478" t="s">
        <v>1368</v>
      </c>
      <c r="H128" s="1478"/>
      <c r="I128" s="1478" t="s">
        <v>1368</v>
      </c>
      <c r="J128" s="1478"/>
      <c r="K128" s="1478" t="s">
        <v>1368</v>
      </c>
      <c r="L128" s="1478"/>
      <c r="M128" s="1478"/>
      <c r="N128" s="1479"/>
      <c r="O128" s="1478"/>
      <c r="P128" s="1478"/>
      <c r="Q128" s="1480" t="s">
        <v>1385</v>
      </c>
      <c r="R128" s="1478" t="s">
        <v>1368</v>
      </c>
      <c r="S128" s="1478"/>
      <c r="T128" s="1478" t="s">
        <v>1368</v>
      </c>
      <c r="U128" s="1478"/>
      <c r="V128" s="1478" t="s">
        <v>1368</v>
      </c>
      <c r="W128" s="1478"/>
      <c r="X128" s="1478" t="s">
        <v>1368</v>
      </c>
      <c r="Y128" s="1478"/>
      <c r="Z128" s="1438" t="s">
        <v>1368</v>
      </c>
      <c r="AA128" s="1438"/>
      <c r="AB128" s="1438" t="s">
        <v>1703</v>
      </c>
      <c r="AC128" s="1438"/>
      <c r="AD128" s="1438" t="s">
        <v>1703</v>
      </c>
      <c r="AE128" s="1438"/>
      <c r="AF128" s="1683"/>
      <c r="AG128" s="1438"/>
      <c r="AH128" s="1438"/>
      <c r="AI128" s="1437"/>
      <c r="AJ128" s="1437"/>
      <c r="AK128" s="1437"/>
      <c r="AL128" s="1437"/>
      <c r="AM128" s="1437"/>
      <c r="AN128" s="1437"/>
      <c r="AO128" s="1437"/>
      <c r="AP128" s="2004"/>
      <c r="AQ128" s="2004"/>
      <c r="AR128" s="2004"/>
      <c r="AS128" s="2004"/>
      <c r="AT128" s="2004"/>
      <c r="AU128" s="2004"/>
      <c r="AV128" s="2004"/>
      <c r="AW128" s="2004"/>
      <c r="AX128" s="2004"/>
      <c r="AY128" s="2004"/>
      <c r="AZ128" s="2004"/>
      <c r="BA128" s="2004"/>
      <c r="BB128" s="2004"/>
      <c r="BC128" s="2004"/>
      <c r="BD128" s="2004"/>
      <c r="BE128" s="2004"/>
      <c r="BF128" s="2004"/>
      <c r="BG128" s="2004"/>
      <c r="BH128" s="2004"/>
      <c r="BI128" s="2004"/>
      <c r="BJ128" s="2004"/>
      <c r="BK128" s="2004"/>
      <c r="BL128" s="2004"/>
      <c r="BM128" s="2004"/>
      <c r="BN128" s="2004"/>
      <c r="BO128" s="2004"/>
      <c r="BP128" s="2004"/>
      <c r="BQ128" s="2004"/>
      <c r="BR128" s="2004"/>
      <c r="BS128" s="2004"/>
      <c r="BT128" s="2004"/>
      <c r="BU128" s="2004"/>
      <c r="BV128" s="2004"/>
      <c r="BW128" s="2004"/>
      <c r="BX128" s="2004"/>
      <c r="BY128" s="2004"/>
      <c r="BZ128" s="2004"/>
      <c r="CA128" s="2004"/>
      <c r="CB128" s="2004"/>
      <c r="CC128" s="2004"/>
      <c r="CD128" s="2004"/>
      <c r="CE128" s="2004"/>
      <c r="CF128" s="2004"/>
      <c r="CG128" s="2004"/>
      <c r="CH128" s="2004"/>
      <c r="CI128" s="2004"/>
      <c r="CJ128" s="2004"/>
      <c r="CK128" s="2004"/>
      <c r="CL128" s="2004"/>
      <c r="CM128" s="2004"/>
      <c r="CN128" s="2004"/>
      <c r="CO128" s="2004"/>
      <c r="CP128" s="2004"/>
      <c r="CQ128" s="2004"/>
      <c r="CR128" s="2004"/>
      <c r="CS128" s="2004"/>
      <c r="CT128" s="2004"/>
      <c r="CU128" s="2004"/>
      <c r="CV128" s="2004"/>
      <c r="CW128" s="2004"/>
      <c r="CX128" s="2004"/>
      <c r="CY128" s="2004"/>
      <c r="CZ128" s="2004"/>
      <c r="DA128" s="2004"/>
      <c r="DB128" s="2004"/>
      <c r="DC128" s="2004"/>
      <c r="DD128" s="2004"/>
      <c r="DE128" s="2004"/>
      <c r="DF128" s="2004"/>
      <c r="DG128" s="2004"/>
      <c r="DH128" s="2004"/>
      <c r="DI128" s="2004"/>
      <c r="DJ128" s="2004"/>
      <c r="DK128" s="2004"/>
      <c r="DL128" s="2004"/>
      <c r="DM128" s="2004"/>
      <c r="DN128" s="2004"/>
      <c r="DO128" s="2004"/>
      <c r="DP128" s="2004"/>
      <c r="DQ128" s="2004"/>
      <c r="DR128" s="2004"/>
      <c r="DS128" s="2004"/>
      <c r="DT128" s="2004"/>
      <c r="DU128" s="2004"/>
      <c r="DV128" s="2004"/>
      <c r="DW128" s="2004"/>
      <c r="DX128" s="2004"/>
      <c r="DY128" s="2004"/>
      <c r="DZ128" s="2004"/>
      <c r="EA128" s="2004"/>
      <c r="EB128" s="2004"/>
      <c r="EC128" s="2004"/>
      <c r="ED128" s="2004"/>
      <c r="EE128" s="2004"/>
      <c r="EF128" s="2004"/>
      <c r="EG128" s="2004"/>
      <c r="EH128" s="2004"/>
      <c r="EI128" s="2004"/>
      <c r="EJ128" s="2004"/>
      <c r="EK128" s="2004"/>
      <c r="EL128" s="2004"/>
      <c r="EM128" s="2004"/>
      <c r="EN128" s="2004"/>
      <c r="EO128" s="2004"/>
      <c r="EP128" s="2004"/>
      <c r="EQ128" s="2004"/>
      <c r="ER128" s="2004"/>
      <c r="ES128" s="2004"/>
      <c r="ET128" s="2004"/>
      <c r="EU128" s="2004"/>
      <c r="EV128" s="2004"/>
      <c r="EW128" s="2004"/>
      <c r="EX128" s="2004"/>
      <c r="EY128" s="2004"/>
      <c r="EZ128" s="2004"/>
      <c r="FA128" s="2004"/>
      <c r="FB128" s="2004"/>
      <c r="FC128" s="2004"/>
      <c r="FD128" s="2004"/>
      <c r="FE128" s="2004"/>
      <c r="FF128" s="2004"/>
      <c r="FG128" s="2004"/>
      <c r="FH128" s="2004"/>
      <c r="FI128" s="2004"/>
      <c r="FJ128" s="2004"/>
      <c r="FK128" s="2004"/>
      <c r="FL128" s="2004"/>
      <c r="FM128" s="2004"/>
      <c r="FN128" s="2004"/>
      <c r="FO128" s="2004"/>
      <c r="FP128" s="2004"/>
      <c r="FQ128" s="2004"/>
      <c r="FR128" s="2004"/>
      <c r="FS128" s="2004"/>
      <c r="FT128" s="2004"/>
      <c r="FU128" s="2004"/>
      <c r="FV128" s="2004"/>
      <c r="FW128" s="2004"/>
      <c r="FX128" s="2004"/>
      <c r="FY128" s="2004"/>
      <c r="FZ128" s="2004"/>
      <c r="GA128" s="2004"/>
      <c r="GB128" s="2004"/>
      <c r="GC128" s="2004"/>
      <c r="GD128" s="2004"/>
      <c r="GE128" s="2004"/>
      <c r="GF128" s="2004"/>
      <c r="GG128" s="2004"/>
      <c r="GH128" s="2004"/>
      <c r="GI128" s="2004"/>
      <c r="GJ128" s="2004"/>
      <c r="GK128" s="2004"/>
      <c r="GL128" s="2004"/>
      <c r="GM128" s="2004"/>
      <c r="GN128" s="2004"/>
      <c r="GO128" s="2004"/>
      <c r="GP128" s="2004"/>
    </row>
    <row r="129" spans="1:198" s="1419" customFormat="1" ht="18.75" x14ac:dyDescent="0.25">
      <c r="A129" s="1481" t="s">
        <v>1404</v>
      </c>
      <c r="B129" s="1482">
        <v>44295</v>
      </c>
      <c r="C129" s="1483"/>
      <c r="D129" s="1483"/>
      <c r="E129" s="1483"/>
      <c r="F129" s="1483"/>
      <c r="G129" s="1483"/>
      <c r="H129" s="1483"/>
      <c r="I129" s="1483"/>
      <c r="J129" s="1483"/>
      <c r="K129" s="1483"/>
      <c r="L129" s="1483"/>
      <c r="M129" s="1483"/>
      <c r="N129" s="1483"/>
      <c r="O129" s="1483"/>
      <c r="P129" s="1483"/>
      <c r="Q129" s="1483"/>
      <c r="R129" s="1483"/>
      <c r="S129" s="1483"/>
      <c r="T129" s="1483"/>
      <c r="U129" s="1483"/>
      <c r="V129" s="1483"/>
      <c r="W129" s="1483"/>
      <c r="X129" s="1483"/>
      <c r="Y129" s="1483"/>
      <c r="Z129" s="1438"/>
      <c r="AA129" s="1438"/>
      <c r="AB129" s="1438"/>
      <c r="AC129" s="1438"/>
      <c r="AD129" s="1438"/>
      <c r="AE129" s="1438"/>
      <c r="AF129" s="1683"/>
      <c r="AG129" s="1438"/>
      <c r="AH129" s="1438"/>
      <c r="AI129" s="1437"/>
      <c r="AJ129" s="1437"/>
      <c r="AK129" s="1437"/>
      <c r="AL129" s="1437"/>
      <c r="AM129" s="1437"/>
      <c r="AN129" s="1437"/>
      <c r="AO129" s="1437"/>
      <c r="AP129" s="2004"/>
      <c r="AQ129" s="2004"/>
      <c r="AR129" s="2004"/>
      <c r="AS129" s="2004"/>
      <c r="AT129" s="2004"/>
      <c r="AU129" s="2004"/>
      <c r="AV129" s="2004"/>
      <c r="AW129" s="2004"/>
      <c r="AX129" s="2004"/>
      <c r="AY129" s="2004"/>
      <c r="AZ129" s="2004"/>
      <c r="BA129" s="2004"/>
      <c r="BB129" s="2004"/>
      <c r="BC129" s="2004"/>
      <c r="BD129" s="2004"/>
      <c r="BE129" s="2004"/>
      <c r="BF129" s="2004"/>
      <c r="BG129" s="2004"/>
      <c r="BH129" s="2004"/>
      <c r="BI129" s="2004"/>
      <c r="BJ129" s="2004"/>
      <c r="BK129" s="2004"/>
      <c r="BL129" s="2004"/>
      <c r="BM129" s="2004"/>
      <c r="BN129" s="2004"/>
      <c r="BO129" s="2004"/>
      <c r="BP129" s="2004"/>
      <c r="BQ129" s="2004"/>
      <c r="BR129" s="2004"/>
      <c r="BS129" s="2004"/>
      <c r="BT129" s="2004"/>
      <c r="BU129" s="2004"/>
      <c r="BV129" s="2004"/>
      <c r="BW129" s="2004"/>
      <c r="BX129" s="2004"/>
      <c r="BY129" s="2004"/>
      <c r="BZ129" s="2004"/>
      <c r="CA129" s="2004"/>
      <c r="CB129" s="2004"/>
      <c r="CC129" s="2004"/>
      <c r="CD129" s="2004"/>
      <c r="CE129" s="2004"/>
      <c r="CF129" s="2004"/>
      <c r="CG129" s="2004"/>
      <c r="CH129" s="2004"/>
      <c r="CI129" s="2004"/>
      <c r="CJ129" s="2004"/>
      <c r="CK129" s="2004"/>
      <c r="CL129" s="2004"/>
      <c r="CM129" s="2004"/>
      <c r="CN129" s="2004"/>
      <c r="CO129" s="2004"/>
      <c r="CP129" s="2004"/>
      <c r="CQ129" s="2004"/>
      <c r="CR129" s="2004"/>
      <c r="CS129" s="2004"/>
      <c r="CT129" s="2004"/>
      <c r="CU129" s="2004"/>
      <c r="CV129" s="2004"/>
      <c r="CW129" s="2004"/>
      <c r="CX129" s="2004"/>
      <c r="CY129" s="2004"/>
      <c r="CZ129" s="2004"/>
      <c r="DA129" s="2004"/>
      <c r="DB129" s="2004"/>
      <c r="DC129" s="2004"/>
      <c r="DD129" s="2004"/>
      <c r="DE129" s="2004"/>
      <c r="DF129" s="2004"/>
      <c r="DG129" s="2004"/>
      <c r="DH129" s="2004"/>
      <c r="DI129" s="2004"/>
      <c r="DJ129" s="2004"/>
      <c r="DK129" s="2004"/>
      <c r="DL129" s="2004"/>
      <c r="DM129" s="2004"/>
      <c r="DN129" s="2004"/>
      <c r="DO129" s="2004"/>
      <c r="DP129" s="2004"/>
      <c r="DQ129" s="2004"/>
      <c r="DR129" s="2004"/>
      <c r="DS129" s="2004"/>
      <c r="DT129" s="2004"/>
      <c r="DU129" s="2004"/>
      <c r="DV129" s="2004"/>
      <c r="DW129" s="2004"/>
      <c r="DX129" s="2004"/>
      <c r="DY129" s="2004"/>
      <c r="DZ129" s="2004"/>
      <c r="EA129" s="2004"/>
      <c r="EB129" s="2004"/>
      <c r="EC129" s="2004"/>
      <c r="ED129" s="2004"/>
      <c r="EE129" s="2004"/>
      <c r="EF129" s="2004"/>
      <c r="EG129" s="2004"/>
      <c r="EH129" s="2004"/>
      <c r="EI129" s="2004"/>
      <c r="EJ129" s="2004"/>
      <c r="EK129" s="2004"/>
      <c r="EL129" s="2004"/>
      <c r="EM129" s="2004"/>
      <c r="EN129" s="2004"/>
      <c r="EO129" s="2004"/>
      <c r="EP129" s="2004"/>
      <c r="EQ129" s="2004"/>
      <c r="ER129" s="2004"/>
      <c r="ES129" s="2004"/>
      <c r="ET129" s="2004"/>
      <c r="EU129" s="2004"/>
      <c r="EV129" s="2004"/>
      <c r="EW129" s="2004"/>
      <c r="EX129" s="2004"/>
      <c r="EY129" s="2004"/>
      <c r="EZ129" s="2004"/>
      <c r="FA129" s="2004"/>
      <c r="FB129" s="2004"/>
      <c r="FC129" s="2004"/>
      <c r="FD129" s="2004"/>
      <c r="FE129" s="2004"/>
      <c r="FF129" s="2004"/>
      <c r="FG129" s="2004"/>
      <c r="FH129" s="2004"/>
      <c r="FI129" s="2004"/>
      <c r="FJ129" s="2004"/>
      <c r="FK129" s="2004"/>
      <c r="FL129" s="2004"/>
      <c r="FM129" s="2004"/>
      <c r="FN129" s="2004"/>
      <c r="FO129" s="2004"/>
      <c r="FP129" s="2004"/>
      <c r="FQ129" s="2004"/>
      <c r="FR129" s="2004"/>
      <c r="FS129" s="2004"/>
      <c r="FT129" s="2004"/>
      <c r="FU129" s="2004"/>
      <c r="FV129" s="2004"/>
      <c r="FW129" s="2004"/>
      <c r="FX129" s="2004"/>
      <c r="FY129" s="2004"/>
      <c r="FZ129" s="2004"/>
      <c r="GA129" s="2004"/>
      <c r="GB129" s="2004"/>
      <c r="GC129" s="2004"/>
      <c r="GD129" s="2004"/>
      <c r="GE129" s="2004"/>
      <c r="GF129" s="2004"/>
      <c r="GG129" s="2004"/>
      <c r="GH129" s="2004"/>
      <c r="GI129" s="2004"/>
      <c r="GJ129" s="2004"/>
      <c r="GK129" s="2004"/>
      <c r="GL129" s="2004"/>
      <c r="GM129" s="2004"/>
      <c r="GN129" s="2004"/>
      <c r="GO129" s="2004"/>
      <c r="GP129" s="2004"/>
    </row>
    <row r="130" spans="1:198" s="1419" customFormat="1" ht="18.75" x14ac:dyDescent="0.25">
      <c r="A130" s="1448" t="s">
        <v>1405</v>
      </c>
      <c r="B130" s="1442">
        <v>42422</v>
      </c>
      <c r="C130" s="1438"/>
      <c r="D130" s="1438"/>
      <c r="E130" s="1438" t="s">
        <v>1368</v>
      </c>
      <c r="F130" s="1438"/>
      <c r="G130" s="1438" t="s">
        <v>1368</v>
      </c>
      <c r="H130" s="1438"/>
      <c r="I130" s="1438" t="s">
        <v>1368</v>
      </c>
      <c r="J130" s="1438"/>
      <c r="K130" s="1438" t="s">
        <v>1368</v>
      </c>
      <c r="L130" s="1438"/>
      <c r="M130" s="1438"/>
      <c r="N130" s="1438" t="s">
        <v>1368</v>
      </c>
      <c r="O130" s="1438"/>
      <c r="P130" s="1438"/>
      <c r="Q130" s="1438" t="s">
        <v>1368</v>
      </c>
      <c r="R130" s="1438" t="s">
        <v>1368</v>
      </c>
      <c r="S130" s="1438"/>
      <c r="T130" s="1438" t="s">
        <v>1368</v>
      </c>
      <c r="U130" s="1438"/>
      <c r="V130" s="1438" t="s">
        <v>1368</v>
      </c>
      <c r="W130" s="1438"/>
      <c r="X130" s="1438" t="s">
        <v>1368</v>
      </c>
      <c r="Y130" s="1438"/>
      <c r="Z130" s="1438" t="s">
        <v>1368</v>
      </c>
      <c r="AA130" s="1438"/>
      <c r="AB130" s="1438" t="s">
        <v>1452</v>
      </c>
      <c r="AC130" s="1438"/>
      <c r="AD130" s="1438" t="s">
        <v>1452</v>
      </c>
      <c r="AE130" s="1438"/>
      <c r="AF130" s="1683"/>
      <c r="AG130" s="1438" t="s">
        <v>1703</v>
      </c>
      <c r="AH130" s="1438"/>
      <c r="AI130" s="1437"/>
      <c r="AJ130" s="1437"/>
      <c r="AK130" s="1437"/>
      <c r="AL130" s="1437"/>
      <c r="AM130" s="1437"/>
      <c r="AN130" s="1437"/>
      <c r="AO130" s="1437"/>
      <c r="AP130" s="2004"/>
      <c r="AQ130" s="2004"/>
      <c r="AR130" s="2004"/>
      <c r="AS130" s="2004"/>
      <c r="AT130" s="2004"/>
      <c r="AU130" s="2004"/>
      <c r="AV130" s="2004"/>
      <c r="AW130" s="2004"/>
      <c r="AX130" s="2004"/>
      <c r="AY130" s="2004"/>
      <c r="AZ130" s="2004"/>
      <c r="BA130" s="2004"/>
      <c r="BB130" s="2004"/>
      <c r="BC130" s="2004"/>
      <c r="BD130" s="2004"/>
      <c r="BE130" s="2004"/>
      <c r="BF130" s="2004"/>
      <c r="BG130" s="2004"/>
      <c r="BH130" s="2004"/>
      <c r="BI130" s="2004"/>
      <c r="BJ130" s="2004"/>
      <c r="BK130" s="2004"/>
      <c r="BL130" s="2004"/>
      <c r="BM130" s="2004"/>
      <c r="BN130" s="2004"/>
      <c r="BO130" s="2004"/>
      <c r="BP130" s="2004"/>
      <c r="BQ130" s="2004"/>
      <c r="BR130" s="2004"/>
      <c r="BS130" s="2004"/>
      <c r="BT130" s="2004"/>
      <c r="BU130" s="2004"/>
      <c r="BV130" s="2004"/>
      <c r="BW130" s="2004"/>
      <c r="BX130" s="2004"/>
      <c r="BY130" s="2004"/>
      <c r="BZ130" s="2004"/>
      <c r="CA130" s="2004"/>
      <c r="CB130" s="2004"/>
      <c r="CC130" s="2004"/>
      <c r="CD130" s="2004"/>
      <c r="CE130" s="2004"/>
      <c r="CF130" s="2004"/>
      <c r="CG130" s="2004"/>
      <c r="CH130" s="2004"/>
      <c r="CI130" s="2004"/>
      <c r="CJ130" s="2004"/>
      <c r="CK130" s="2004"/>
      <c r="CL130" s="2004"/>
      <c r="CM130" s="2004"/>
      <c r="CN130" s="2004"/>
      <c r="CO130" s="2004"/>
      <c r="CP130" s="2004"/>
      <c r="CQ130" s="2004"/>
      <c r="CR130" s="2004"/>
      <c r="CS130" s="2004"/>
      <c r="CT130" s="2004"/>
      <c r="CU130" s="2004"/>
      <c r="CV130" s="2004"/>
      <c r="CW130" s="2004"/>
      <c r="CX130" s="2004"/>
      <c r="CY130" s="2004"/>
      <c r="CZ130" s="2004"/>
      <c r="DA130" s="2004"/>
      <c r="DB130" s="2004"/>
      <c r="DC130" s="2004"/>
      <c r="DD130" s="2004"/>
      <c r="DE130" s="2004"/>
      <c r="DF130" s="2004"/>
      <c r="DG130" s="2004"/>
      <c r="DH130" s="2004"/>
      <c r="DI130" s="2004"/>
      <c r="DJ130" s="2004"/>
      <c r="DK130" s="2004"/>
      <c r="DL130" s="2004"/>
      <c r="DM130" s="2004"/>
      <c r="DN130" s="2004"/>
      <c r="DO130" s="2004"/>
      <c r="DP130" s="2004"/>
      <c r="DQ130" s="2004"/>
      <c r="DR130" s="2004"/>
      <c r="DS130" s="2004"/>
      <c r="DT130" s="2004"/>
      <c r="DU130" s="2004"/>
      <c r="DV130" s="2004"/>
      <c r="DW130" s="2004"/>
      <c r="DX130" s="2004"/>
      <c r="DY130" s="2004"/>
      <c r="DZ130" s="2004"/>
      <c r="EA130" s="2004"/>
      <c r="EB130" s="2004"/>
      <c r="EC130" s="2004"/>
      <c r="ED130" s="2004"/>
      <c r="EE130" s="2004"/>
      <c r="EF130" s="2004"/>
      <c r="EG130" s="2004"/>
      <c r="EH130" s="2004"/>
      <c r="EI130" s="2004"/>
      <c r="EJ130" s="2004"/>
      <c r="EK130" s="2004"/>
      <c r="EL130" s="2004"/>
      <c r="EM130" s="2004"/>
      <c r="EN130" s="2004"/>
      <c r="EO130" s="2004"/>
      <c r="EP130" s="2004"/>
      <c r="EQ130" s="2004"/>
      <c r="ER130" s="2004"/>
      <c r="ES130" s="2004"/>
      <c r="ET130" s="2004"/>
      <c r="EU130" s="2004"/>
      <c r="EV130" s="2004"/>
      <c r="EW130" s="2004"/>
      <c r="EX130" s="2004"/>
      <c r="EY130" s="2004"/>
      <c r="EZ130" s="2004"/>
      <c r="FA130" s="2004"/>
      <c r="FB130" s="2004"/>
      <c r="FC130" s="2004"/>
      <c r="FD130" s="2004"/>
      <c r="FE130" s="2004"/>
      <c r="FF130" s="2004"/>
      <c r="FG130" s="2004"/>
      <c r="FH130" s="2004"/>
      <c r="FI130" s="2004"/>
      <c r="FJ130" s="2004"/>
      <c r="FK130" s="2004"/>
      <c r="FL130" s="2004"/>
      <c r="FM130" s="2004"/>
      <c r="FN130" s="2004"/>
      <c r="FO130" s="2004"/>
      <c r="FP130" s="2004"/>
      <c r="FQ130" s="2004"/>
      <c r="FR130" s="2004"/>
      <c r="FS130" s="2004"/>
      <c r="FT130" s="2004"/>
      <c r="FU130" s="2004"/>
      <c r="FV130" s="2004"/>
      <c r="FW130" s="2004"/>
      <c r="FX130" s="2004"/>
      <c r="FY130" s="2004"/>
      <c r="FZ130" s="2004"/>
      <c r="GA130" s="2004"/>
      <c r="GB130" s="2004"/>
      <c r="GC130" s="2004"/>
      <c r="GD130" s="2004"/>
      <c r="GE130" s="2004"/>
      <c r="GF130" s="2004"/>
      <c r="GG130" s="2004"/>
      <c r="GH130" s="2004"/>
      <c r="GI130" s="2004"/>
      <c r="GJ130" s="2004"/>
      <c r="GK130" s="2004"/>
      <c r="GL130" s="2004"/>
      <c r="GM130" s="2004"/>
      <c r="GN130" s="2004"/>
      <c r="GO130" s="2004"/>
      <c r="GP130" s="2004"/>
    </row>
    <row r="131" spans="1:198" s="1419" customFormat="1" ht="18.75" x14ac:dyDescent="0.25">
      <c r="A131" s="1475" t="s">
        <v>217</v>
      </c>
      <c r="B131" s="1445">
        <v>45524</v>
      </c>
      <c r="C131" s="1446"/>
      <c r="D131" s="1446"/>
      <c r="E131" s="1446" t="s">
        <v>1368</v>
      </c>
      <c r="F131" s="1446"/>
      <c r="G131" s="1446" t="s">
        <v>1368</v>
      </c>
      <c r="H131" s="1446"/>
      <c r="I131" s="1446" t="s">
        <v>1368</v>
      </c>
      <c r="J131" s="1446"/>
      <c r="K131" s="1446" t="s">
        <v>1401</v>
      </c>
      <c r="L131" s="1446"/>
      <c r="M131" s="1446"/>
      <c r="N131" s="1446" t="s">
        <v>1401</v>
      </c>
      <c r="O131" s="1446"/>
      <c r="P131" s="1446"/>
      <c r="Q131" s="1446" t="s">
        <v>1368</v>
      </c>
      <c r="R131" s="1446" t="s">
        <v>1368</v>
      </c>
      <c r="S131" s="1446"/>
      <c r="T131" s="1576" t="s">
        <v>1368</v>
      </c>
      <c r="U131" s="1446"/>
      <c r="V131" s="1446" t="s">
        <v>1368</v>
      </c>
      <c r="W131" s="1446"/>
      <c r="X131" s="1446" t="s">
        <v>1368</v>
      </c>
      <c r="Y131" s="1446"/>
      <c r="Z131" s="1438" t="s">
        <v>1368</v>
      </c>
      <c r="AA131" s="1438"/>
      <c r="AB131" s="1438" t="s">
        <v>1452</v>
      </c>
      <c r="AC131" s="1438"/>
      <c r="AD131" s="1438" t="s">
        <v>1452</v>
      </c>
      <c r="AE131" s="1438"/>
      <c r="AF131" s="1683"/>
      <c r="AG131" s="1438"/>
      <c r="AH131" s="1438"/>
      <c r="AI131" s="1437"/>
      <c r="AJ131" s="1437"/>
      <c r="AK131" s="1437"/>
      <c r="AL131" s="1437"/>
      <c r="AM131" s="1437"/>
      <c r="AN131" s="1437"/>
      <c r="AO131" s="1437"/>
      <c r="AP131" s="2004"/>
      <c r="AQ131" s="2004"/>
      <c r="AR131" s="2004"/>
      <c r="AS131" s="2004"/>
      <c r="AT131" s="2004"/>
      <c r="AU131" s="2004"/>
      <c r="AV131" s="2004"/>
      <c r="AW131" s="2004"/>
      <c r="AX131" s="2004"/>
      <c r="AY131" s="2004"/>
      <c r="AZ131" s="2004"/>
      <c r="BA131" s="2004"/>
      <c r="BB131" s="2004"/>
      <c r="BC131" s="2004"/>
      <c r="BD131" s="2004"/>
      <c r="BE131" s="2004"/>
      <c r="BF131" s="2004"/>
      <c r="BG131" s="2004"/>
      <c r="BH131" s="2004"/>
      <c r="BI131" s="2004"/>
      <c r="BJ131" s="2004"/>
      <c r="BK131" s="2004"/>
      <c r="BL131" s="2004"/>
      <c r="BM131" s="2004"/>
      <c r="BN131" s="2004"/>
      <c r="BO131" s="2004"/>
      <c r="BP131" s="2004"/>
      <c r="BQ131" s="2004"/>
      <c r="BR131" s="2004"/>
      <c r="BS131" s="2004"/>
      <c r="BT131" s="2004"/>
      <c r="BU131" s="2004"/>
      <c r="BV131" s="2004"/>
      <c r="BW131" s="2004"/>
      <c r="BX131" s="2004"/>
      <c r="BY131" s="2004"/>
      <c r="BZ131" s="2004"/>
      <c r="CA131" s="2004"/>
      <c r="CB131" s="2004"/>
      <c r="CC131" s="2004"/>
      <c r="CD131" s="2004"/>
      <c r="CE131" s="2004"/>
      <c r="CF131" s="2004"/>
      <c r="CG131" s="2004"/>
      <c r="CH131" s="2004"/>
      <c r="CI131" s="2004"/>
      <c r="CJ131" s="2004"/>
      <c r="CK131" s="2004"/>
      <c r="CL131" s="2004"/>
      <c r="CM131" s="2004"/>
      <c r="CN131" s="2004"/>
      <c r="CO131" s="2004"/>
      <c r="CP131" s="2004"/>
      <c r="CQ131" s="2004"/>
      <c r="CR131" s="2004"/>
      <c r="CS131" s="2004"/>
      <c r="CT131" s="2004"/>
      <c r="CU131" s="2004"/>
      <c r="CV131" s="2004"/>
      <c r="CW131" s="2004"/>
      <c r="CX131" s="2004"/>
      <c r="CY131" s="2004"/>
      <c r="CZ131" s="2004"/>
      <c r="DA131" s="2004"/>
      <c r="DB131" s="2004"/>
      <c r="DC131" s="2004"/>
      <c r="DD131" s="2004"/>
      <c r="DE131" s="2004"/>
      <c r="DF131" s="2004"/>
      <c r="DG131" s="2004"/>
      <c r="DH131" s="2004"/>
      <c r="DI131" s="2004"/>
      <c r="DJ131" s="2004"/>
      <c r="DK131" s="2004"/>
      <c r="DL131" s="2004"/>
      <c r="DM131" s="2004"/>
      <c r="DN131" s="2004"/>
      <c r="DO131" s="2004"/>
      <c r="DP131" s="2004"/>
      <c r="DQ131" s="2004"/>
      <c r="DR131" s="2004"/>
      <c r="DS131" s="2004"/>
      <c r="DT131" s="2004"/>
      <c r="DU131" s="2004"/>
      <c r="DV131" s="2004"/>
      <c r="DW131" s="2004"/>
      <c r="DX131" s="2004"/>
      <c r="DY131" s="2004"/>
      <c r="DZ131" s="2004"/>
      <c r="EA131" s="2004"/>
      <c r="EB131" s="2004"/>
      <c r="EC131" s="2004"/>
      <c r="ED131" s="2004"/>
      <c r="EE131" s="2004"/>
      <c r="EF131" s="2004"/>
      <c r="EG131" s="2004"/>
      <c r="EH131" s="2004"/>
      <c r="EI131" s="2004"/>
      <c r="EJ131" s="2004"/>
      <c r="EK131" s="2004"/>
      <c r="EL131" s="2004"/>
      <c r="EM131" s="2004"/>
      <c r="EN131" s="2004"/>
      <c r="EO131" s="2004"/>
      <c r="EP131" s="2004"/>
      <c r="EQ131" s="2004"/>
      <c r="ER131" s="2004"/>
      <c r="ES131" s="2004"/>
      <c r="ET131" s="2004"/>
      <c r="EU131" s="2004"/>
      <c r="EV131" s="2004"/>
      <c r="EW131" s="2004"/>
      <c r="EX131" s="2004"/>
      <c r="EY131" s="2004"/>
      <c r="EZ131" s="2004"/>
      <c r="FA131" s="2004"/>
      <c r="FB131" s="2004"/>
      <c r="FC131" s="2004"/>
      <c r="FD131" s="2004"/>
      <c r="FE131" s="2004"/>
      <c r="FF131" s="2004"/>
      <c r="FG131" s="2004"/>
      <c r="FH131" s="2004"/>
      <c r="FI131" s="2004"/>
      <c r="FJ131" s="2004"/>
      <c r="FK131" s="2004"/>
      <c r="FL131" s="2004"/>
      <c r="FM131" s="2004"/>
      <c r="FN131" s="2004"/>
      <c r="FO131" s="2004"/>
      <c r="FP131" s="2004"/>
      <c r="FQ131" s="2004"/>
      <c r="FR131" s="2004"/>
      <c r="FS131" s="2004"/>
      <c r="FT131" s="2004"/>
      <c r="FU131" s="2004"/>
      <c r="FV131" s="2004"/>
      <c r="FW131" s="2004"/>
      <c r="FX131" s="2004"/>
      <c r="FY131" s="2004"/>
      <c r="FZ131" s="2004"/>
      <c r="GA131" s="2004"/>
      <c r="GB131" s="2004"/>
      <c r="GC131" s="2004"/>
      <c r="GD131" s="2004"/>
      <c r="GE131" s="2004"/>
      <c r="GF131" s="2004"/>
      <c r="GG131" s="2004"/>
      <c r="GH131" s="2004"/>
      <c r="GI131" s="2004"/>
      <c r="GJ131" s="2004"/>
      <c r="GK131" s="2004"/>
      <c r="GL131" s="2004"/>
      <c r="GM131" s="2004"/>
      <c r="GN131" s="2004"/>
      <c r="GO131" s="2004"/>
      <c r="GP131" s="2004"/>
    </row>
    <row r="132" spans="1:198" s="1419" customFormat="1" ht="18.75" x14ac:dyDescent="0.25">
      <c r="A132" s="1484" t="s">
        <v>1406</v>
      </c>
      <c r="B132" s="1486">
        <v>43441</v>
      </c>
      <c r="C132" s="1485"/>
      <c r="D132" s="1485"/>
      <c r="E132" s="1438" t="s">
        <v>1368</v>
      </c>
      <c r="F132" s="1438"/>
      <c r="G132" s="1438" t="s">
        <v>1368</v>
      </c>
      <c r="H132" s="1438"/>
      <c r="I132" s="1438" t="s">
        <v>1368</v>
      </c>
      <c r="J132" s="1438"/>
      <c r="K132" s="1438" t="s">
        <v>1368</v>
      </c>
      <c r="L132" s="1438"/>
      <c r="M132" s="1438"/>
      <c r="N132" s="1438" t="s">
        <v>1368</v>
      </c>
      <c r="O132" s="1438"/>
      <c r="P132" s="1438"/>
      <c r="Q132" s="1438" t="s">
        <v>1368</v>
      </c>
      <c r="R132" s="1438" t="s">
        <v>1368</v>
      </c>
      <c r="S132" s="1438"/>
      <c r="T132" s="1438" t="s">
        <v>1368</v>
      </c>
      <c r="U132" s="1438"/>
      <c r="V132" s="1438" t="s">
        <v>1368</v>
      </c>
      <c r="W132" s="1438"/>
      <c r="X132" s="1438" t="s">
        <v>1368</v>
      </c>
      <c r="Y132" s="1438"/>
      <c r="Z132" s="1438" t="s">
        <v>1368</v>
      </c>
      <c r="AA132" s="1438"/>
      <c r="AB132" s="1438" t="s">
        <v>1452</v>
      </c>
      <c r="AC132" s="1438"/>
      <c r="AD132" s="1438"/>
      <c r="AE132" s="1438"/>
      <c r="AF132" s="1683"/>
      <c r="AG132" s="1438"/>
      <c r="AH132" s="1438"/>
      <c r="AI132" s="1437"/>
      <c r="AJ132" s="1437"/>
      <c r="AK132" s="1437"/>
      <c r="AL132" s="1437"/>
      <c r="AM132" s="1437"/>
      <c r="AN132" s="1437"/>
      <c r="AO132" s="1437"/>
      <c r="AP132" s="2004"/>
      <c r="AQ132" s="2004"/>
      <c r="AR132" s="2004"/>
      <c r="AS132" s="2004"/>
      <c r="AT132" s="2004"/>
      <c r="AU132" s="2004"/>
      <c r="AV132" s="2004"/>
      <c r="AW132" s="2004"/>
      <c r="AX132" s="2004"/>
      <c r="AY132" s="2004"/>
      <c r="AZ132" s="2004"/>
      <c r="BA132" s="2004"/>
      <c r="BB132" s="2004"/>
      <c r="BC132" s="2004"/>
      <c r="BD132" s="2004"/>
      <c r="BE132" s="2004"/>
      <c r="BF132" s="2004"/>
      <c r="BG132" s="2004"/>
      <c r="BH132" s="2004"/>
      <c r="BI132" s="2004"/>
      <c r="BJ132" s="2004"/>
      <c r="BK132" s="2004"/>
      <c r="BL132" s="2004"/>
      <c r="BM132" s="2004"/>
      <c r="BN132" s="2004"/>
      <c r="BO132" s="2004"/>
      <c r="BP132" s="2004"/>
      <c r="BQ132" s="2004"/>
      <c r="BR132" s="2004"/>
      <c r="BS132" s="2004"/>
      <c r="BT132" s="2004"/>
      <c r="BU132" s="2004"/>
      <c r="BV132" s="2004"/>
      <c r="BW132" s="2004"/>
      <c r="BX132" s="2004"/>
      <c r="BY132" s="2004"/>
      <c r="BZ132" s="2004"/>
      <c r="CA132" s="2004"/>
      <c r="CB132" s="2004"/>
      <c r="CC132" s="2004"/>
      <c r="CD132" s="2004"/>
      <c r="CE132" s="2004"/>
      <c r="CF132" s="2004"/>
      <c r="CG132" s="2004"/>
      <c r="CH132" s="2004"/>
      <c r="CI132" s="2004"/>
      <c r="CJ132" s="2004"/>
      <c r="CK132" s="2004"/>
      <c r="CL132" s="2004"/>
      <c r="CM132" s="2004"/>
      <c r="CN132" s="2004"/>
      <c r="CO132" s="2004"/>
      <c r="CP132" s="2004"/>
      <c r="CQ132" s="2004"/>
      <c r="CR132" s="2004"/>
      <c r="CS132" s="2004"/>
      <c r="CT132" s="2004"/>
      <c r="CU132" s="2004"/>
      <c r="CV132" s="2004"/>
      <c r="CW132" s="2004"/>
      <c r="CX132" s="2004"/>
      <c r="CY132" s="2004"/>
      <c r="CZ132" s="2004"/>
      <c r="DA132" s="2004"/>
      <c r="DB132" s="2004"/>
      <c r="DC132" s="2004"/>
      <c r="DD132" s="2004"/>
      <c r="DE132" s="2004"/>
      <c r="DF132" s="2004"/>
      <c r="DG132" s="2004"/>
      <c r="DH132" s="2004"/>
      <c r="DI132" s="2004"/>
      <c r="DJ132" s="2004"/>
      <c r="DK132" s="2004"/>
      <c r="DL132" s="2004"/>
      <c r="DM132" s="2004"/>
      <c r="DN132" s="2004"/>
      <c r="DO132" s="2004"/>
      <c r="DP132" s="2004"/>
      <c r="DQ132" s="2004"/>
      <c r="DR132" s="2004"/>
      <c r="DS132" s="2004"/>
      <c r="DT132" s="2004"/>
      <c r="DU132" s="2004"/>
      <c r="DV132" s="2004"/>
      <c r="DW132" s="2004"/>
      <c r="DX132" s="2004"/>
      <c r="DY132" s="2004"/>
      <c r="DZ132" s="2004"/>
      <c r="EA132" s="2004"/>
      <c r="EB132" s="2004"/>
      <c r="EC132" s="2004"/>
      <c r="ED132" s="2004"/>
      <c r="EE132" s="2004"/>
      <c r="EF132" s="2004"/>
      <c r="EG132" s="2004"/>
      <c r="EH132" s="2004"/>
      <c r="EI132" s="2004"/>
      <c r="EJ132" s="2004"/>
      <c r="EK132" s="2004"/>
      <c r="EL132" s="2004"/>
      <c r="EM132" s="2004"/>
      <c r="EN132" s="2004"/>
      <c r="EO132" s="2004"/>
      <c r="EP132" s="2004"/>
      <c r="EQ132" s="2004"/>
      <c r="ER132" s="2004"/>
      <c r="ES132" s="2004"/>
      <c r="ET132" s="2004"/>
      <c r="EU132" s="2004"/>
      <c r="EV132" s="2004"/>
      <c r="EW132" s="2004"/>
      <c r="EX132" s="2004"/>
      <c r="EY132" s="2004"/>
      <c r="EZ132" s="2004"/>
      <c r="FA132" s="2004"/>
      <c r="FB132" s="2004"/>
      <c r="FC132" s="2004"/>
      <c r="FD132" s="2004"/>
      <c r="FE132" s="2004"/>
      <c r="FF132" s="2004"/>
      <c r="FG132" s="2004"/>
      <c r="FH132" s="2004"/>
      <c r="FI132" s="2004"/>
      <c r="FJ132" s="2004"/>
      <c r="FK132" s="2004"/>
      <c r="FL132" s="2004"/>
      <c r="FM132" s="2004"/>
      <c r="FN132" s="2004"/>
      <c r="FO132" s="2004"/>
      <c r="FP132" s="2004"/>
      <c r="FQ132" s="2004"/>
      <c r="FR132" s="2004"/>
      <c r="FS132" s="2004"/>
      <c r="FT132" s="2004"/>
      <c r="FU132" s="2004"/>
      <c r="FV132" s="2004"/>
      <c r="FW132" s="2004"/>
      <c r="FX132" s="2004"/>
      <c r="FY132" s="2004"/>
      <c r="FZ132" s="2004"/>
      <c r="GA132" s="2004"/>
      <c r="GB132" s="2004"/>
      <c r="GC132" s="2004"/>
      <c r="GD132" s="2004"/>
      <c r="GE132" s="2004"/>
      <c r="GF132" s="2004"/>
      <c r="GG132" s="2004"/>
      <c r="GH132" s="2004"/>
      <c r="GI132" s="2004"/>
      <c r="GJ132" s="2004"/>
      <c r="GK132" s="2004"/>
      <c r="GL132" s="2004"/>
      <c r="GM132" s="2004"/>
      <c r="GN132" s="2004"/>
      <c r="GO132" s="2004"/>
      <c r="GP132" s="2004"/>
    </row>
    <row r="133" spans="1:198" s="1490" customFormat="1" ht="18.75" x14ac:dyDescent="0.25">
      <c r="A133" s="1487" t="s">
        <v>1407</v>
      </c>
      <c r="B133" s="1488">
        <v>45839</v>
      </c>
      <c r="C133" s="1489"/>
      <c r="D133" s="1489"/>
      <c r="E133" s="1489"/>
      <c r="F133" s="1489"/>
      <c r="G133" s="1489"/>
      <c r="H133" s="1489"/>
      <c r="I133" s="1489"/>
      <c r="J133" s="1489"/>
      <c r="K133" s="1489"/>
      <c r="L133" s="1489"/>
      <c r="M133" s="1489"/>
      <c r="N133" s="1489"/>
      <c r="O133" s="1489"/>
      <c r="P133" s="1489"/>
      <c r="Q133" s="1489"/>
      <c r="R133" s="1489"/>
      <c r="S133" s="1489"/>
      <c r="T133" s="1438" t="s">
        <v>1368</v>
      </c>
      <c r="U133" s="1489"/>
      <c r="V133" s="1438" t="s">
        <v>1368</v>
      </c>
      <c r="W133" s="1489"/>
      <c r="X133" s="1489" t="s">
        <v>1368</v>
      </c>
      <c r="Y133" s="1489"/>
      <c r="Z133" s="1680" t="s">
        <v>1848</v>
      </c>
      <c r="AA133" s="1680"/>
      <c r="AB133" s="1438" t="s">
        <v>1452</v>
      </c>
      <c r="AC133" s="1437"/>
      <c r="AD133" s="1437" t="s">
        <v>1703</v>
      </c>
      <c r="AE133" s="1437"/>
      <c r="AF133" s="1682"/>
      <c r="AG133" s="1437"/>
      <c r="AH133" s="1437"/>
      <c r="AI133" s="1437"/>
      <c r="AJ133" s="1437"/>
      <c r="AK133" s="1437"/>
      <c r="AL133" s="1437"/>
      <c r="AM133" s="1437"/>
      <c r="AN133" s="1437"/>
      <c r="AO133" s="1437"/>
      <c r="AP133" s="2004"/>
      <c r="AQ133" s="2004"/>
      <c r="AR133" s="2004"/>
      <c r="AS133" s="2004"/>
      <c r="AT133" s="2004"/>
      <c r="AU133" s="2004"/>
      <c r="AV133" s="2004"/>
      <c r="AW133" s="2004"/>
      <c r="AX133" s="2004"/>
      <c r="AY133" s="2004"/>
      <c r="AZ133" s="2004"/>
      <c r="BA133" s="2004"/>
      <c r="BB133" s="2004"/>
      <c r="BC133" s="2004"/>
      <c r="BD133" s="2004"/>
      <c r="BE133" s="2004"/>
      <c r="BF133" s="2004"/>
      <c r="BG133" s="2004"/>
      <c r="BH133" s="2004"/>
      <c r="BI133" s="2004"/>
      <c r="BJ133" s="2004"/>
      <c r="BK133" s="2004"/>
      <c r="BL133" s="2004"/>
      <c r="BM133" s="2004"/>
      <c r="BN133" s="2004"/>
      <c r="BO133" s="2004"/>
      <c r="BP133" s="2004"/>
      <c r="BQ133" s="2004"/>
      <c r="BR133" s="2004"/>
      <c r="BS133" s="2004"/>
      <c r="BT133" s="2004"/>
      <c r="BU133" s="2004"/>
      <c r="BV133" s="2004"/>
      <c r="BW133" s="2004"/>
      <c r="BX133" s="2004"/>
      <c r="BY133" s="2004"/>
      <c r="BZ133" s="2004"/>
      <c r="CA133" s="2004"/>
      <c r="CB133" s="2004"/>
      <c r="CC133" s="2004"/>
      <c r="CD133" s="2004"/>
      <c r="CE133" s="2004"/>
      <c r="CF133" s="2004"/>
      <c r="CG133" s="2004"/>
      <c r="CH133" s="2004"/>
      <c r="CI133" s="2004"/>
      <c r="CJ133" s="2004"/>
      <c r="CK133" s="2004"/>
      <c r="CL133" s="2004"/>
      <c r="CM133" s="2004"/>
      <c r="CN133" s="2004"/>
      <c r="CO133" s="2004"/>
      <c r="CP133" s="2004"/>
      <c r="CQ133" s="2004"/>
      <c r="CR133" s="2004"/>
      <c r="CS133" s="2004"/>
      <c r="CT133" s="2004"/>
      <c r="CU133" s="2004"/>
      <c r="CV133" s="2004"/>
      <c r="CW133" s="2004"/>
      <c r="CX133" s="2004"/>
      <c r="CY133" s="2004"/>
      <c r="CZ133" s="2004"/>
      <c r="DA133" s="2004"/>
      <c r="DB133" s="2004"/>
      <c r="DC133" s="2004"/>
      <c r="DD133" s="2004"/>
      <c r="DE133" s="2004"/>
      <c r="DF133" s="2004"/>
      <c r="DG133" s="2004"/>
      <c r="DH133" s="2004"/>
      <c r="DI133" s="2004"/>
      <c r="DJ133" s="2004"/>
      <c r="DK133" s="2004"/>
      <c r="DL133" s="2004"/>
      <c r="DM133" s="2004"/>
      <c r="DN133" s="2004"/>
      <c r="DO133" s="2004"/>
      <c r="DP133" s="2004"/>
      <c r="DQ133" s="2004"/>
      <c r="DR133" s="2004"/>
      <c r="DS133" s="2004"/>
      <c r="DT133" s="2004"/>
      <c r="DU133" s="2004"/>
      <c r="DV133" s="2004"/>
      <c r="DW133" s="2004"/>
      <c r="DX133" s="2004"/>
      <c r="DY133" s="2004"/>
      <c r="DZ133" s="2004"/>
      <c r="EA133" s="2004"/>
      <c r="EB133" s="2004"/>
      <c r="EC133" s="2004"/>
      <c r="ED133" s="2004"/>
      <c r="EE133" s="2004"/>
      <c r="EF133" s="2004"/>
      <c r="EG133" s="2004"/>
      <c r="EH133" s="2004"/>
      <c r="EI133" s="2004"/>
      <c r="EJ133" s="2004"/>
      <c r="EK133" s="2004"/>
      <c r="EL133" s="2004"/>
      <c r="EM133" s="2004"/>
      <c r="EN133" s="2004"/>
      <c r="EO133" s="2004"/>
      <c r="EP133" s="2004"/>
      <c r="EQ133" s="2004"/>
      <c r="ER133" s="2004"/>
      <c r="ES133" s="2004"/>
      <c r="ET133" s="2004"/>
      <c r="EU133" s="2004"/>
      <c r="EV133" s="2004"/>
      <c r="EW133" s="2004"/>
      <c r="EX133" s="2004"/>
      <c r="EY133" s="2004"/>
      <c r="EZ133" s="2004"/>
      <c r="FA133" s="2004"/>
      <c r="FB133" s="2004"/>
      <c r="FC133" s="2004"/>
      <c r="FD133" s="2004"/>
      <c r="FE133" s="2004"/>
      <c r="FF133" s="2004"/>
      <c r="FG133" s="2004"/>
      <c r="FH133" s="2004"/>
      <c r="FI133" s="2004"/>
      <c r="FJ133" s="2004"/>
      <c r="FK133" s="2004"/>
      <c r="FL133" s="2004"/>
      <c r="FM133" s="2004"/>
      <c r="FN133" s="2004"/>
      <c r="FO133" s="2004"/>
      <c r="FP133" s="2004"/>
      <c r="FQ133" s="2004"/>
      <c r="FR133" s="2004"/>
      <c r="FS133" s="2004"/>
      <c r="FT133" s="2004"/>
      <c r="FU133" s="2004"/>
      <c r="FV133" s="2004"/>
      <c r="FW133" s="2004"/>
      <c r="FX133" s="2004"/>
      <c r="FY133" s="2004"/>
      <c r="FZ133" s="2004"/>
      <c r="GA133" s="2004"/>
      <c r="GB133" s="2004"/>
      <c r="GC133" s="2004"/>
      <c r="GD133" s="2004"/>
      <c r="GE133" s="2004"/>
      <c r="GF133" s="2004"/>
      <c r="GG133" s="2004"/>
      <c r="GH133" s="2004"/>
      <c r="GI133" s="2004"/>
      <c r="GJ133" s="2004"/>
      <c r="GK133" s="2004"/>
      <c r="GL133" s="2004"/>
      <c r="GM133" s="2004"/>
      <c r="GN133" s="2004"/>
      <c r="GO133" s="2004"/>
      <c r="GP133" s="2004"/>
    </row>
    <row r="134" spans="1:198" s="1419" customFormat="1" ht="18.75" x14ac:dyDescent="0.25">
      <c r="A134" s="1484" t="s">
        <v>1408</v>
      </c>
      <c r="B134" s="1486">
        <v>45216</v>
      </c>
      <c r="C134" s="1485"/>
      <c r="D134" s="1485"/>
      <c r="E134" s="1438" t="s">
        <v>1368</v>
      </c>
      <c r="F134" s="1438"/>
      <c r="G134" s="1438" t="s">
        <v>1368</v>
      </c>
      <c r="H134" s="1438"/>
      <c r="I134" s="1438" t="s">
        <v>1368</v>
      </c>
      <c r="J134" s="1438"/>
      <c r="K134" s="1438" t="s">
        <v>1368</v>
      </c>
      <c r="L134" s="1438"/>
      <c r="M134" s="1438"/>
      <c r="N134" s="1438" t="s">
        <v>1368</v>
      </c>
      <c r="O134" s="1438"/>
      <c r="P134" s="1438"/>
      <c r="Q134" s="1464" t="s">
        <v>1385</v>
      </c>
      <c r="R134" s="1438" t="s">
        <v>1368</v>
      </c>
      <c r="S134" s="1485"/>
      <c r="T134" s="1438" t="s">
        <v>1368</v>
      </c>
      <c r="U134" s="1485"/>
      <c r="V134" s="1438" t="s">
        <v>1368</v>
      </c>
      <c r="W134" s="1485"/>
      <c r="X134" s="1485" t="s">
        <v>1711</v>
      </c>
      <c r="Y134" s="1485"/>
      <c r="Z134" s="1438"/>
      <c r="AA134" s="1438"/>
      <c r="AB134" s="1438"/>
      <c r="AC134" s="1438"/>
      <c r="AD134" s="1438"/>
      <c r="AE134" s="1438"/>
      <c r="AF134" s="1683"/>
      <c r="AG134" s="1438"/>
      <c r="AH134" s="1438"/>
      <c r="AI134" s="1437"/>
      <c r="AJ134" s="1437"/>
      <c r="AK134" s="1437"/>
      <c r="AL134" s="1437"/>
      <c r="AM134" s="1437"/>
      <c r="AN134" s="1437"/>
      <c r="AO134" s="1437"/>
      <c r="AP134" s="2004"/>
      <c r="AQ134" s="2004"/>
      <c r="AR134" s="2004"/>
      <c r="AS134" s="2004"/>
      <c r="AT134" s="2004"/>
      <c r="AU134" s="2004"/>
      <c r="AV134" s="2004"/>
      <c r="AW134" s="2004"/>
      <c r="AX134" s="2004"/>
      <c r="AY134" s="2004"/>
      <c r="AZ134" s="2004"/>
      <c r="BA134" s="2004"/>
      <c r="BB134" s="2004"/>
      <c r="BC134" s="2004"/>
      <c r="BD134" s="2004"/>
      <c r="BE134" s="2004"/>
      <c r="BF134" s="2004"/>
      <c r="BG134" s="2004"/>
      <c r="BH134" s="2004"/>
      <c r="BI134" s="2004"/>
      <c r="BJ134" s="2004"/>
      <c r="BK134" s="2004"/>
      <c r="BL134" s="2004"/>
      <c r="BM134" s="2004"/>
      <c r="BN134" s="2004"/>
      <c r="BO134" s="2004"/>
      <c r="BP134" s="2004"/>
      <c r="BQ134" s="2004"/>
      <c r="BR134" s="2004"/>
      <c r="BS134" s="2004"/>
      <c r="BT134" s="2004"/>
      <c r="BU134" s="2004"/>
      <c r="BV134" s="2004"/>
      <c r="BW134" s="2004"/>
      <c r="BX134" s="2004"/>
      <c r="BY134" s="2004"/>
      <c r="BZ134" s="2004"/>
      <c r="CA134" s="2004"/>
      <c r="CB134" s="2004"/>
      <c r="CC134" s="2004"/>
      <c r="CD134" s="2004"/>
      <c r="CE134" s="2004"/>
      <c r="CF134" s="2004"/>
      <c r="CG134" s="2004"/>
      <c r="CH134" s="2004"/>
      <c r="CI134" s="2004"/>
      <c r="CJ134" s="2004"/>
      <c r="CK134" s="2004"/>
      <c r="CL134" s="2004"/>
      <c r="CM134" s="2004"/>
      <c r="CN134" s="2004"/>
      <c r="CO134" s="2004"/>
      <c r="CP134" s="2004"/>
      <c r="CQ134" s="2004"/>
      <c r="CR134" s="2004"/>
      <c r="CS134" s="2004"/>
      <c r="CT134" s="2004"/>
      <c r="CU134" s="2004"/>
      <c r="CV134" s="2004"/>
      <c r="CW134" s="2004"/>
      <c r="CX134" s="2004"/>
      <c r="CY134" s="2004"/>
      <c r="CZ134" s="2004"/>
      <c r="DA134" s="2004"/>
      <c r="DB134" s="2004"/>
      <c r="DC134" s="2004"/>
      <c r="DD134" s="2004"/>
      <c r="DE134" s="2004"/>
      <c r="DF134" s="2004"/>
      <c r="DG134" s="2004"/>
      <c r="DH134" s="2004"/>
      <c r="DI134" s="2004"/>
      <c r="DJ134" s="2004"/>
      <c r="DK134" s="2004"/>
      <c r="DL134" s="2004"/>
      <c r="DM134" s="2004"/>
      <c r="DN134" s="2004"/>
      <c r="DO134" s="2004"/>
      <c r="DP134" s="2004"/>
      <c r="DQ134" s="2004"/>
      <c r="DR134" s="2004"/>
      <c r="DS134" s="2004"/>
      <c r="DT134" s="2004"/>
      <c r="DU134" s="2004"/>
      <c r="DV134" s="2004"/>
      <c r="DW134" s="2004"/>
      <c r="DX134" s="2004"/>
      <c r="DY134" s="2004"/>
      <c r="DZ134" s="2004"/>
      <c r="EA134" s="2004"/>
      <c r="EB134" s="2004"/>
      <c r="EC134" s="2004"/>
      <c r="ED134" s="2004"/>
      <c r="EE134" s="2004"/>
      <c r="EF134" s="2004"/>
      <c r="EG134" s="2004"/>
      <c r="EH134" s="2004"/>
      <c r="EI134" s="2004"/>
      <c r="EJ134" s="2004"/>
      <c r="EK134" s="2004"/>
      <c r="EL134" s="2004"/>
      <c r="EM134" s="2004"/>
      <c r="EN134" s="2004"/>
      <c r="EO134" s="2004"/>
      <c r="EP134" s="2004"/>
      <c r="EQ134" s="2004"/>
      <c r="ER134" s="2004"/>
      <c r="ES134" s="2004"/>
      <c r="ET134" s="2004"/>
      <c r="EU134" s="2004"/>
      <c r="EV134" s="2004"/>
      <c r="EW134" s="2004"/>
      <c r="EX134" s="2004"/>
      <c r="EY134" s="2004"/>
      <c r="EZ134" s="2004"/>
      <c r="FA134" s="2004"/>
      <c r="FB134" s="2004"/>
      <c r="FC134" s="2004"/>
      <c r="FD134" s="2004"/>
      <c r="FE134" s="2004"/>
      <c r="FF134" s="2004"/>
      <c r="FG134" s="2004"/>
      <c r="FH134" s="2004"/>
      <c r="FI134" s="2004"/>
      <c r="FJ134" s="2004"/>
      <c r="FK134" s="2004"/>
      <c r="FL134" s="2004"/>
      <c r="FM134" s="2004"/>
      <c r="FN134" s="2004"/>
      <c r="FO134" s="2004"/>
      <c r="FP134" s="2004"/>
      <c r="FQ134" s="2004"/>
      <c r="FR134" s="2004"/>
      <c r="FS134" s="2004"/>
      <c r="FT134" s="2004"/>
      <c r="FU134" s="2004"/>
      <c r="FV134" s="2004"/>
      <c r="FW134" s="2004"/>
      <c r="FX134" s="2004"/>
      <c r="FY134" s="2004"/>
      <c r="FZ134" s="2004"/>
      <c r="GA134" s="2004"/>
      <c r="GB134" s="2004"/>
      <c r="GC134" s="2004"/>
      <c r="GD134" s="2004"/>
      <c r="GE134" s="2004"/>
      <c r="GF134" s="2004"/>
      <c r="GG134" s="2004"/>
      <c r="GH134" s="2004"/>
      <c r="GI134" s="2004"/>
      <c r="GJ134" s="2004"/>
      <c r="GK134" s="2004"/>
      <c r="GL134" s="2004"/>
      <c r="GM134" s="2004"/>
      <c r="GN134" s="2004"/>
      <c r="GO134" s="2004"/>
      <c r="GP134" s="2004"/>
    </row>
    <row r="135" spans="1:198" s="1419" customFormat="1" ht="18.75" x14ac:dyDescent="0.25">
      <c r="A135" s="1475" t="s">
        <v>1409</v>
      </c>
      <c r="B135" s="1445">
        <v>45516</v>
      </c>
      <c r="C135" s="1446"/>
      <c r="D135" s="1446"/>
      <c r="E135" s="1446" t="s">
        <v>1368</v>
      </c>
      <c r="F135" s="1446"/>
      <c r="G135" s="1446" t="s">
        <v>1368</v>
      </c>
      <c r="H135" s="1446"/>
      <c r="I135" s="1446" t="s">
        <v>1368</v>
      </c>
      <c r="J135" s="1446"/>
      <c r="K135" s="1446" t="s">
        <v>1401</v>
      </c>
      <c r="L135" s="1446"/>
      <c r="M135" s="1446"/>
      <c r="N135" s="1446" t="s">
        <v>1401</v>
      </c>
      <c r="O135" s="1446"/>
      <c r="P135" s="1446"/>
      <c r="Q135" s="1446" t="s">
        <v>1368</v>
      </c>
      <c r="R135" s="1446" t="s">
        <v>1368</v>
      </c>
      <c r="S135" s="1446"/>
      <c r="T135" s="1446" t="s">
        <v>1368</v>
      </c>
      <c r="U135" s="1446"/>
      <c r="V135" s="1438" t="s">
        <v>1368</v>
      </c>
      <c r="W135" s="1446"/>
      <c r="X135" s="1446" t="s">
        <v>1711</v>
      </c>
      <c r="Y135" s="1446"/>
      <c r="Z135" s="1438"/>
      <c r="AA135" s="1438"/>
      <c r="AB135" s="1438"/>
      <c r="AC135" s="1438"/>
      <c r="AD135" s="1438"/>
      <c r="AE135" s="1438"/>
      <c r="AF135" s="1683"/>
      <c r="AG135" s="1438"/>
      <c r="AH135" s="1438"/>
      <c r="AI135" s="1437"/>
      <c r="AJ135" s="1437"/>
      <c r="AK135" s="1437"/>
      <c r="AL135" s="1437"/>
      <c r="AM135" s="1437"/>
      <c r="AN135" s="1437"/>
      <c r="AO135" s="1437"/>
      <c r="AP135" s="2004"/>
      <c r="AQ135" s="2004"/>
      <c r="AR135" s="2004"/>
      <c r="AS135" s="2004"/>
      <c r="AT135" s="2004"/>
      <c r="AU135" s="2004"/>
      <c r="AV135" s="2004"/>
      <c r="AW135" s="2004"/>
      <c r="AX135" s="2004"/>
      <c r="AY135" s="2004"/>
      <c r="AZ135" s="2004"/>
      <c r="BA135" s="2004"/>
      <c r="BB135" s="2004"/>
      <c r="BC135" s="2004"/>
      <c r="BD135" s="2004"/>
      <c r="BE135" s="2004"/>
      <c r="BF135" s="2004"/>
      <c r="BG135" s="2004"/>
      <c r="BH135" s="2004"/>
      <c r="BI135" s="2004"/>
      <c r="BJ135" s="2004"/>
      <c r="BK135" s="2004"/>
      <c r="BL135" s="2004"/>
      <c r="BM135" s="2004"/>
      <c r="BN135" s="2004"/>
      <c r="BO135" s="2004"/>
      <c r="BP135" s="2004"/>
      <c r="BQ135" s="2004"/>
      <c r="BR135" s="2004"/>
      <c r="BS135" s="2004"/>
      <c r="BT135" s="2004"/>
      <c r="BU135" s="2004"/>
      <c r="BV135" s="2004"/>
      <c r="BW135" s="2004"/>
      <c r="BX135" s="2004"/>
      <c r="BY135" s="2004"/>
      <c r="BZ135" s="2004"/>
      <c r="CA135" s="2004"/>
      <c r="CB135" s="2004"/>
      <c r="CC135" s="2004"/>
      <c r="CD135" s="2004"/>
      <c r="CE135" s="2004"/>
      <c r="CF135" s="2004"/>
      <c r="CG135" s="2004"/>
      <c r="CH135" s="2004"/>
      <c r="CI135" s="2004"/>
      <c r="CJ135" s="2004"/>
      <c r="CK135" s="2004"/>
      <c r="CL135" s="2004"/>
      <c r="CM135" s="2004"/>
      <c r="CN135" s="2004"/>
      <c r="CO135" s="2004"/>
      <c r="CP135" s="2004"/>
      <c r="CQ135" s="2004"/>
      <c r="CR135" s="2004"/>
      <c r="CS135" s="2004"/>
      <c r="CT135" s="2004"/>
      <c r="CU135" s="2004"/>
      <c r="CV135" s="2004"/>
      <c r="CW135" s="2004"/>
      <c r="CX135" s="2004"/>
      <c r="CY135" s="2004"/>
      <c r="CZ135" s="2004"/>
      <c r="DA135" s="2004"/>
      <c r="DB135" s="2004"/>
      <c r="DC135" s="2004"/>
      <c r="DD135" s="2004"/>
      <c r="DE135" s="2004"/>
      <c r="DF135" s="2004"/>
      <c r="DG135" s="2004"/>
      <c r="DH135" s="2004"/>
      <c r="DI135" s="2004"/>
      <c r="DJ135" s="2004"/>
      <c r="DK135" s="2004"/>
      <c r="DL135" s="2004"/>
      <c r="DM135" s="2004"/>
      <c r="DN135" s="2004"/>
      <c r="DO135" s="2004"/>
      <c r="DP135" s="2004"/>
      <c r="DQ135" s="2004"/>
      <c r="DR135" s="2004"/>
      <c r="DS135" s="2004"/>
      <c r="DT135" s="2004"/>
      <c r="DU135" s="2004"/>
      <c r="DV135" s="2004"/>
      <c r="DW135" s="2004"/>
      <c r="DX135" s="2004"/>
      <c r="DY135" s="2004"/>
      <c r="DZ135" s="2004"/>
      <c r="EA135" s="2004"/>
      <c r="EB135" s="2004"/>
      <c r="EC135" s="2004"/>
      <c r="ED135" s="2004"/>
      <c r="EE135" s="2004"/>
      <c r="EF135" s="2004"/>
      <c r="EG135" s="2004"/>
      <c r="EH135" s="2004"/>
      <c r="EI135" s="2004"/>
      <c r="EJ135" s="2004"/>
      <c r="EK135" s="2004"/>
      <c r="EL135" s="2004"/>
      <c r="EM135" s="2004"/>
      <c r="EN135" s="2004"/>
      <c r="EO135" s="2004"/>
      <c r="EP135" s="2004"/>
      <c r="EQ135" s="2004"/>
      <c r="ER135" s="2004"/>
      <c r="ES135" s="2004"/>
      <c r="ET135" s="2004"/>
      <c r="EU135" s="2004"/>
      <c r="EV135" s="2004"/>
      <c r="EW135" s="2004"/>
      <c r="EX135" s="2004"/>
      <c r="EY135" s="2004"/>
      <c r="EZ135" s="2004"/>
      <c r="FA135" s="2004"/>
      <c r="FB135" s="2004"/>
      <c r="FC135" s="2004"/>
      <c r="FD135" s="2004"/>
      <c r="FE135" s="2004"/>
      <c r="FF135" s="2004"/>
      <c r="FG135" s="2004"/>
      <c r="FH135" s="2004"/>
      <c r="FI135" s="2004"/>
      <c r="FJ135" s="2004"/>
      <c r="FK135" s="2004"/>
      <c r="FL135" s="2004"/>
      <c r="FM135" s="2004"/>
      <c r="FN135" s="2004"/>
      <c r="FO135" s="2004"/>
      <c r="FP135" s="2004"/>
      <c r="FQ135" s="2004"/>
      <c r="FR135" s="2004"/>
      <c r="FS135" s="2004"/>
      <c r="FT135" s="2004"/>
      <c r="FU135" s="2004"/>
      <c r="FV135" s="2004"/>
      <c r="FW135" s="2004"/>
      <c r="FX135" s="2004"/>
      <c r="FY135" s="2004"/>
      <c r="FZ135" s="2004"/>
      <c r="GA135" s="2004"/>
      <c r="GB135" s="2004"/>
      <c r="GC135" s="2004"/>
      <c r="GD135" s="2004"/>
      <c r="GE135" s="2004"/>
      <c r="GF135" s="2004"/>
      <c r="GG135" s="2004"/>
      <c r="GH135" s="2004"/>
      <c r="GI135" s="2004"/>
      <c r="GJ135" s="2004"/>
      <c r="GK135" s="2004"/>
      <c r="GL135" s="2004"/>
      <c r="GM135" s="2004"/>
      <c r="GN135" s="2004"/>
      <c r="GO135" s="2004"/>
      <c r="GP135" s="2004"/>
    </row>
    <row r="136" spans="1:198" s="1419" customFormat="1" ht="18.75" x14ac:dyDescent="0.25">
      <c r="A136" s="1520"/>
      <c r="B136" s="1521"/>
      <c r="C136" s="1522"/>
      <c r="D136" s="1522"/>
      <c r="E136" s="1522"/>
      <c r="F136" s="1522"/>
      <c r="G136" s="1522"/>
      <c r="H136" s="1522"/>
      <c r="I136" s="1522"/>
      <c r="J136" s="1522"/>
      <c r="K136" s="1522"/>
      <c r="L136" s="1522"/>
      <c r="M136" s="1522"/>
      <c r="N136" s="1522"/>
      <c r="O136" s="1522"/>
      <c r="P136" s="1522"/>
      <c r="Q136" s="1522"/>
      <c r="R136" s="1522"/>
      <c r="S136" s="1522"/>
      <c r="T136" s="1523"/>
      <c r="U136" s="1522"/>
      <c r="V136" s="1522"/>
      <c r="W136" s="1522"/>
      <c r="X136" s="1522"/>
      <c r="Y136" s="1522"/>
      <c r="Z136" s="1438"/>
      <c r="AA136" s="1438"/>
      <c r="AB136" s="1438"/>
      <c r="AC136" s="1438"/>
      <c r="AD136" s="1438"/>
      <c r="AE136" s="1438"/>
      <c r="AF136" s="1683"/>
      <c r="AG136" s="1438"/>
      <c r="AH136" s="1438"/>
      <c r="AI136" s="1437"/>
      <c r="AJ136" s="1437"/>
      <c r="AK136" s="1437"/>
      <c r="AL136" s="1437"/>
      <c r="AM136" s="1437"/>
      <c r="AN136" s="1437"/>
      <c r="AO136" s="1437"/>
      <c r="AP136" s="2004"/>
      <c r="AQ136" s="2004"/>
      <c r="AR136" s="2004"/>
      <c r="AS136" s="2004"/>
      <c r="AT136" s="2004"/>
      <c r="AU136" s="2004"/>
      <c r="AV136" s="2004"/>
      <c r="AW136" s="2004"/>
      <c r="AX136" s="2004"/>
      <c r="AY136" s="2004"/>
      <c r="AZ136" s="2004"/>
      <c r="BA136" s="2004"/>
      <c r="BB136" s="2004"/>
      <c r="BC136" s="2004"/>
      <c r="BD136" s="2004"/>
      <c r="BE136" s="2004"/>
      <c r="BF136" s="2004"/>
      <c r="BG136" s="2004"/>
      <c r="BH136" s="2004"/>
      <c r="BI136" s="2004"/>
      <c r="BJ136" s="2004"/>
      <c r="BK136" s="2004"/>
      <c r="BL136" s="2004"/>
      <c r="BM136" s="2004"/>
      <c r="BN136" s="2004"/>
      <c r="BO136" s="2004"/>
      <c r="BP136" s="2004"/>
      <c r="BQ136" s="2004"/>
      <c r="BR136" s="2004"/>
      <c r="BS136" s="2004"/>
      <c r="BT136" s="2004"/>
      <c r="BU136" s="2004"/>
      <c r="BV136" s="2004"/>
      <c r="BW136" s="2004"/>
      <c r="BX136" s="2004"/>
      <c r="BY136" s="2004"/>
      <c r="BZ136" s="2004"/>
      <c r="CA136" s="2004"/>
      <c r="CB136" s="2004"/>
      <c r="CC136" s="2004"/>
      <c r="CD136" s="2004"/>
      <c r="CE136" s="2004"/>
      <c r="CF136" s="2004"/>
      <c r="CG136" s="2004"/>
      <c r="CH136" s="2004"/>
      <c r="CI136" s="2004"/>
      <c r="CJ136" s="2004"/>
      <c r="CK136" s="2004"/>
      <c r="CL136" s="2004"/>
      <c r="CM136" s="2004"/>
      <c r="CN136" s="2004"/>
      <c r="CO136" s="2004"/>
      <c r="CP136" s="2004"/>
      <c r="CQ136" s="2004"/>
      <c r="CR136" s="2004"/>
      <c r="CS136" s="2004"/>
      <c r="CT136" s="2004"/>
      <c r="CU136" s="2004"/>
      <c r="CV136" s="2004"/>
      <c r="CW136" s="2004"/>
      <c r="CX136" s="2004"/>
      <c r="CY136" s="2004"/>
      <c r="CZ136" s="2004"/>
      <c r="DA136" s="2004"/>
      <c r="DB136" s="2004"/>
      <c r="DC136" s="2004"/>
      <c r="DD136" s="2004"/>
      <c r="DE136" s="2004"/>
      <c r="DF136" s="2004"/>
      <c r="DG136" s="2004"/>
      <c r="DH136" s="2004"/>
      <c r="DI136" s="2004"/>
      <c r="DJ136" s="2004"/>
      <c r="DK136" s="2004"/>
      <c r="DL136" s="2004"/>
      <c r="DM136" s="2004"/>
      <c r="DN136" s="2004"/>
      <c r="DO136" s="2004"/>
      <c r="DP136" s="2004"/>
      <c r="DQ136" s="2004"/>
      <c r="DR136" s="2004"/>
      <c r="DS136" s="2004"/>
      <c r="DT136" s="2004"/>
      <c r="DU136" s="2004"/>
      <c r="DV136" s="2004"/>
      <c r="DW136" s="2004"/>
      <c r="DX136" s="2004"/>
      <c r="DY136" s="2004"/>
      <c r="DZ136" s="2004"/>
      <c r="EA136" s="2004"/>
      <c r="EB136" s="2004"/>
      <c r="EC136" s="2004"/>
      <c r="ED136" s="2004"/>
      <c r="EE136" s="2004"/>
      <c r="EF136" s="2004"/>
      <c r="EG136" s="2004"/>
      <c r="EH136" s="2004"/>
      <c r="EI136" s="2004"/>
      <c r="EJ136" s="2004"/>
      <c r="EK136" s="2004"/>
      <c r="EL136" s="2004"/>
      <c r="EM136" s="2004"/>
      <c r="EN136" s="2004"/>
      <c r="EO136" s="2004"/>
      <c r="EP136" s="2004"/>
      <c r="EQ136" s="2004"/>
      <c r="ER136" s="2004"/>
      <c r="ES136" s="2004"/>
      <c r="ET136" s="2004"/>
      <c r="EU136" s="2004"/>
      <c r="EV136" s="2004"/>
      <c r="EW136" s="2004"/>
      <c r="EX136" s="2004"/>
      <c r="EY136" s="2004"/>
      <c r="EZ136" s="2004"/>
      <c r="FA136" s="2004"/>
      <c r="FB136" s="2004"/>
      <c r="FC136" s="2004"/>
      <c r="FD136" s="2004"/>
      <c r="FE136" s="2004"/>
      <c r="FF136" s="2004"/>
      <c r="FG136" s="2004"/>
      <c r="FH136" s="2004"/>
      <c r="FI136" s="2004"/>
      <c r="FJ136" s="2004"/>
      <c r="FK136" s="2004"/>
      <c r="FL136" s="2004"/>
      <c r="FM136" s="2004"/>
      <c r="FN136" s="2004"/>
      <c r="FO136" s="2004"/>
      <c r="FP136" s="2004"/>
      <c r="FQ136" s="2004"/>
      <c r="FR136" s="2004"/>
      <c r="FS136" s="2004"/>
      <c r="FT136" s="2004"/>
      <c r="FU136" s="2004"/>
      <c r="FV136" s="2004"/>
      <c r="FW136" s="2004"/>
      <c r="FX136" s="2004"/>
      <c r="FY136" s="2004"/>
      <c r="FZ136" s="2004"/>
      <c r="GA136" s="2004"/>
      <c r="GB136" s="2004"/>
      <c r="GC136" s="2004"/>
      <c r="GD136" s="2004"/>
      <c r="GE136" s="2004"/>
      <c r="GF136" s="2004"/>
      <c r="GG136" s="2004"/>
      <c r="GH136" s="2004"/>
      <c r="GI136" s="2004"/>
      <c r="GJ136" s="2004"/>
      <c r="GK136" s="2004"/>
      <c r="GL136" s="2004"/>
      <c r="GM136" s="2004"/>
      <c r="GN136" s="2004"/>
      <c r="GO136" s="2004"/>
      <c r="GP136" s="2004"/>
    </row>
    <row r="137" spans="1:198" s="1419" customFormat="1" ht="18.75" x14ac:dyDescent="0.25">
      <c r="A137" s="1484" t="s">
        <v>1450</v>
      </c>
      <c r="B137" s="1485" t="s">
        <v>1451</v>
      </c>
      <c r="C137" s="1519"/>
      <c r="D137" s="1519"/>
      <c r="E137" s="1519"/>
      <c r="F137" s="1519"/>
      <c r="G137" s="1519"/>
      <c r="H137" s="1519"/>
      <c r="I137" s="1519"/>
      <c r="J137" s="1519"/>
      <c r="K137" s="1519"/>
      <c r="L137" s="1519"/>
      <c r="M137" s="1519"/>
      <c r="N137" s="1519"/>
      <c r="O137" s="1519"/>
      <c r="P137" s="1519"/>
      <c r="Q137" s="1519"/>
      <c r="R137" s="1519"/>
      <c r="S137" s="1519"/>
      <c r="T137" s="1519"/>
      <c r="U137" s="1519"/>
      <c r="V137" s="1438" t="s">
        <v>1368</v>
      </c>
      <c r="W137" s="1438" t="s">
        <v>1368</v>
      </c>
      <c r="X137" s="1438" t="s">
        <v>1368</v>
      </c>
      <c r="Y137" s="1485" t="s">
        <v>1368</v>
      </c>
      <c r="Z137" s="1438" t="s">
        <v>1703</v>
      </c>
      <c r="AA137" s="1438" t="s">
        <v>1703</v>
      </c>
      <c r="AB137" s="1438" t="s">
        <v>1703</v>
      </c>
      <c r="AC137" s="1438"/>
      <c r="AD137" s="1438"/>
      <c r="AE137" s="1438" t="s">
        <v>1703</v>
      </c>
      <c r="AF137" s="1683"/>
      <c r="AG137" s="1438"/>
      <c r="AH137" s="1438"/>
      <c r="AI137" s="1437"/>
      <c r="AJ137" s="1437"/>
      <c r="AK137" s="1437"/>
      <c r="AL137" s="1437"/>
      <c r="AM137" s="1437"/>
      <c r="AN137" s="1437"/>
      <c r="AO137" s="1437"/>
      <c r="AP137" s="2004"/>
      <c r="AQ137" s="2004"/>
      <c r="AR137" s="2004"/>
      <c r="AS137" s="2004"/>
      <c r="AT137" s="2004"/>
      <c r="AU137" s="2004"/>
      <c r="AV137" s="2004"/>
      <c r="AW137" s="2004"/>
      <c r="AX137" s="2004"/>
      <c r="AY137" s="2004"/>
      <c r="AZ137" s="2004"/>
      <c r="BA137" s="2004"/>
      <c r="BB137" s="2004"/>
      <c r="BC137" s="2004"/>
      <c r="BD137" s="2004"/>
      <c r="BE137" s="2004"/>
      <c r="BF137" s="2004"/>
      <c r="BG137" s="2004"/>
      <c r="BH137" s="2004"/>
      <c r="BI137" s="2004"/>
      <c r="BJ137" s="2004"/>
      <c r="BK137" s="2004"/>
      <c r="BL137" s="2004"/>
      <c r="BM137" s="2004"/>
      <c r="BN137" s="2004"/>
      <c r="BO137" s="2004"/>
      <c r="BP137" s="2004"/>
      <c r="BQ137" s="2004"/>
      <c r="BR137" s="2004"/>
      <c r="BS137" s="2004"/>
      <c r="BT137" s="2004"/>
      <c r="BU137" s="2004"/>
      <c r="BV137" s="2004"/>
      <c r="BW137" s="2004"/>
      <c r="BX137" s="2004"/>
      <c r="BY137" s="2004"/>
      <c r="BZ137" s="2004"/>
      <c r="CA137" s="2004"/>
      <c r="CB137" s="2004"/>
      <c r="CC137" s="2004"/>
      <c r="CD137" s="2004"/>
      <c r="CE137" s="2004"/>
      <c r="CF137" s="2004"/>
      <c r="CG137" s="2004"/>
      <c r="CH137" s="2004"/>
      <c r="CI137" s="2004"/>
      <c r="CJ137" s="2004"/>
      <c r="CK137" s="2004"/>
      <c r="CL137" s="2004"/>
      <c r="CM137" s="2004"/>
      <c r="CN137" s="2004"/>
      <c r="CO137" s="2004"/>
      <c r="CP137" s="2004"/>
      <c r="CQ137" s="2004"/>
      <c r="CR137" s="2004"/>
      <c r="CS137" s="2004"/>
      <c r="CT137" s="2004"/>
      <c r="CU137" s="2004"/>
      <c r="CV137" s="2004"/>
      <c r="CW137" s="2004"/>
      <c r="CX137" s="2004"/>
      <c r="CY137" s="2004"/>
      <c r="CZ137" s="2004"/>
      <c r="DA137" s="2004"/>
      <c r="DB137" s="2004"/>
      <c r="DC137" s="2004"/>
      <c r="DD137" s="2004"/>
      <c r="DE137" s="2004"/>
      <c r="DF137" s="2004"/>
      <c r="DG137" s="2004"/>
      <c r="DH137" s="2004"/>
      <c r="DI137" s="2004"/>
      <c r="DJ137" s="2004"/>
      <c r="DK137" s="2004"/>
      <c r="DL137" s="2004"/>
      <c r="DM137" s="2004"/>
      <c r="DN137" s="2004"/>
      <c r="DO137" s="2004"/>
      <c r="DP137" s="2004"/>
      <c r="DQ137" s="2004"/>
      <c r="DR137" s="2004"/>
      <c r="DS137" s="2004"/>
      <c r="DT137" s="2004"/>
      <c r="DU137" s="2004"/>
      <c r="DV137" s="2004"/>
      <c r="DW137" s="2004"/>
      <c r="DX137" s="2004"/>
      <c r="DY137" s="2004"/>
      <c r="DZ137" s="2004"/>
      <c r="EA137" s="2004"/>
      <c r="EB137" s="2004"/>
      <c r="EC137" s="2004"/>
      <c r="ED137" s="2004"/>
      <c r="EE137" s="2004"/>
      <c r="EF137" s="2004"/>
      <c r="EG137" s="2004"/>
      <c r="EH137" s="2004"/>
      <c r="EI137" s="2004"/>
      <c r="EJ137" s="2004"/>
      <c r="EK137" s="2004"/>
      <c r="EL137" s="2004"/>
      <c r="EM137" s="2004"/>
      <c r="EN137" s="2004"/>
      <c r="EO137" s="2004"/>
      <c r="EP137" s="2004"/>
      <c r="EQ137" s="2004"/>
      <c r="ER137" s="2004"/>
      <c r="ES137" s="2004"/>
      <c r="ET137" s="2004"/>
      <c r="EU137" s="2004"/>
      <c r="EV137" s="2004"/>
      <c r="EW137" s="2004"/>
      <c r="EX137" s="2004"/>
      <c r="EY137" s="2004"/>
      <c r="EZ137" s="2004"/>
      <c r="FA137" s="2004"/>
      <c r="FB137" s="2004"/>
      <c r="FC137" s="2004"/>
      <c r="FD137" s="2004"/>
      <c r="FE137" s="2004"/>
      <c r="FF137" s="2004"/>
      <c r="FG137" s="2004"/>
      <c r="FH137" s="2004"/>
      <c r="FI137" s="2004"/>
      <c r="FJ137" s="2004"/>
      <c r="FK137" s="2004"/>
      <c r="FL137" s="2004"/>
      <c r="FM137" s="2004"/>
      <c r="FN137" s="2004"/>
      <c r="FO137" s="2004"/>
      <c r="FP137" s="2004"/>
      <c r="FQ137" s="2004"/>
      <c r="FR137" s="2004"/>
      <c r="FS137" s="2004"/>
      <c r="FT137" s="2004"/>
      <c r="FU137" s="2004"/>
      <c r="FV137" s="2004"/>
      <c r="FW137" s="2004"/>
      <c r="FX137" s="2004"/>
      <c r="FY137" s="2004"/>
      <c r="FZ137" s="2004"/>
      <c r="GA137" s="2004"/>
      <c r="GB137" s="2004"/>
      <c r="GC137" s="2004"/>
      <c r="GD137" s="2004"/>
      <c r="GE137" s="2004"/>
      <c r="GF137" s="2004"/>
      <c r="GG137" s="2004"/>
      <c r="GH137" s="2004"/>
      <c r="GI137" s="2004"/>
      <c r="GJ137" s="2004"/>
      <c r="GK137" s="2004"/>
      <c r="GL137" s="2004"/>
      <c r="GM137" s="2004"/>
      <c r="GN137" s="2004"/>
      <c r="GO137" s="2004"/>
      <c r="GP137" s="2004"/>
    </row>
    <row r="138" spans="1:198" s="1419" customFormat="1" ht="18.75" x14ac:dyDescent="0.25">
      <c r="A138" s="1471" t="s">
        <v>127</v>
      </c>
      <c r="B138" s="1524">
        <v>45829</v>
      </c>
      <c r="C138" s="1519"/>
      <c r="D138" s="1519"/>
      <c r="E138" s="1519"/>
      <c r="F138" s="1519"/>
      <c r="G138" s="1519"/>
      <c r="H138" s="1519"/>
      <c r="I138" s="1519"/>
      <c r="J138" s="1519"/>
      <c r="K138" s="1519"/>
      <c r="L138" s="1519"/>
      <c r="M138" s="1519"/>
      <c r="N138" s="1519"/>
      <c r="O138" s="1519"/>
      <c r="P138" s="1519"/>
      <c r="Q138" s="1519"/>
      <c r="R138" s="1439"/>
      <c r="S138" s="1438" t="s">
        <v>1368</v>
      </c>
      <c r="T138" s="1438" t="s">
        <v>1368</v>
      </c>
      <c r="U138" s="1438" t="s">
        <v>1368</v>
      </c>
      <c r="V138" s="1438" t="s">
        <v>1368</v>
      </c>
      <c r="W138" s="1438" t="s">
        <v>1368</v>
      </c>
      <c r="X138" s="1438" t="s">
        <v>1368</v>
      </c>
      <c r="Y138" s="1438" t="s">
        <v>1368</v>
      </c>
      <c r="Z138" s="1438" t="s">
        <v>1703</v>
      </c>
      <c r="AA138" s="1438" t="s">
        <v>1703</v>
      </c>
      <c r="AB138" s="1438" t="s">
        <v>1703</v>
      </c>
      <c r="AC138" s="1438" t="s">
        <v>1703</v>
      </c>
      <c r="AD138" s="1438"/>
      <c r="AE138" s="1438"/>
      <c r="AF138" s="1683"/>
      <c r="AG138" s="1438"/>
      <c r="AH138" s="1438"/>
      <c r="AI138" s="1437"/>
      <c r="AJ138" s="1437"/>
      <c r="AK138" s="1437"/>
      <c r="AL138" s="1437"/>
      <c r="AM138" s="1437"/>
      <c r="AN138" s="1437"/>
      <c r="AO138" s="1437"/>
      <c r="AP138" s="2004"/>
      <c r="AQ138" s="2004"/>
      <c r="AR138" s="2004"/>
      <c r="AS138" s="2004"/>
      <c r="AT138" s="2004"/>
      <c r="AU138" s="2004"/>
      <c r="AV138" s="2004"/>
      <c r="AW138" s="2004"/>
      <c r="AX138" s="2004"/>
      <c r="AY138" s="2004"/>
      <c r="AZ138" s="2004"/>
      <c r="BA138" s="2004"/>
      <c r="BB138" s="2004"/>
      <c r="BC138" s="2004"/>
      <c r="BD138" s="2004"/>
      <c r="BE138" s="2004"/>
      <c r="BF138" s="2004"/>
      <c r="BG138" s="2004"/>
      <c r="BH138" s="2004"/>
      <c r="BI138" s="2004"/>
      <c r="BJ138" s="2004"/>
      <c r="BK138" s="2004"/>
      <c r="BL138" s="2004"/>
      <c r="BM138" s="2004"/>
      <c r="BN138" s="2004"/>
      <c r="BO138" s="2004"/>
      <c r="BP138" s="2004"/>
      <c r="BQ138" s="2004"/>
      <c r="BR138" s="2004"/>
      <c r="BS138" s="2004"/>
      <c r="BT138" s="2004"/>
      <c r="BU138" s="2004"/>
      <c r="BV138" s="2004"/>
      <c r="BW138" s="2004"/>
      <c r="BX138" s="2004"/>
      <c r="BY138" s="2004"/>
      <c r="BZ138" s="2004"/>
      <c r="CA138" s="2004"/>
      <c r="CB138" s="2004"/>
      <c r="CC138" s="2004"/>
      <c r="CD138" s="2004"/>
      <c r="CE138" s="2004"/>
      <c r="CF138" s="2004"/>
      <c r="CG138" s="2004"/>
      <c r="CH138" s="2004"/>
      <c r="CI138" s="2004"/>
      <c r="CJ138" s="2004"/>
      <c r="CK138" s="2004"/>
      <c r="CL138" s="2004"/>
      <c r="CM138" s="2004"/>
      <c r="CN138" s="2004"/>
      <c r="CO138" s="2004"/>
      <c r="CP138" s="2004"/>
      <c r="CQ138" s="2004"/>
      <c r="CR138" s="2004"/>
      <c r="CS138" s="2004"/>
      <c r="CT138" s="2004"/>
      <c r="CU138" s="2004"/>
      <c r="CV138" s="2004"/>
      <c r="CW138" s="2004"/>
      <c r="CX138" s="2004"/>
      <c r="CY138" s="2004"/>
      <c r="CZ138" s="2004"/>
      <c r="DA138" s="2004"/>
      <c r="DB138" s="2004"/>
      <c r="DC138" s="2004"/>
      <c r="DD138" s="2004"/>
      <c r="DE138" s="2004"/>
      <c r="DF138" s="2004"/>
      <c r="DG138" s="2004"/>
      <c r="DH138" s="2004"/>
      <c r="DI138" s="2004"/>
      <c r="DJ138" s="2004"/>
      <c r="DK138" s="2004"/>
      <c r="DL138" s="2004"/>
      <c r="DM138" s="2004"/>
      <c r="DN138" s="2004"/>
      <c r="DO138" s="2004"/>
      <c r="DP138" s="2004"/>
      <c r="DQ138" s="2004"/>
      <c r="DR138" s="2004"/>
      <c r="DS138" s="2004"/>
      <c r="DT138" s="2004"/>
      <c r="DU138" s="2004"/>
      <c r="DV138" s="2004"/>
      <c r="DW138" s="2004"/>
      <c r="DX138" s="2004"/>
      <c r="DY138" s="2004"/>
      <c r="DZ138" s="2004"/>
      <c r="EA138" s="2004"/>
      <c r="EB138" s="2004"/>
      <c r="EC138" s="2004"/>
      <c r="ED138" s="2004"/>
      <c r="EE138" s="2004"/>
      <c r="EF138" s="2004"/>
      <c r="EG138" s="2004"/>
      <c r="EH138" s="2004"/>
      <c r="EI138" s="2004"/>
      <c r="EJ138" s="2004"/>
      <c r="EK138" s="2004"/>
      <c r="EL138" s="2004"/>
      <c r="EM138" s="2004"/>
      <c r="EN138" s="2004"/>
      <c r="EO138" s="2004"/>
      <c r="EP138" s="2004"/>
      <c r="EQ138" s="2004"/>
      <c r="ER138" s="2004"/>
      <c r="ES138" s="2004"/>
      <c r="ET138" s="2004"/>
      <c r="EU138" s="2004"/>
      <c r="EV138" s="2004"/>
      <c r="EW138" s="2004"/>
      <c r="EX138" s="2004"/>
      <c r="EY138" s="2004"/>
      <c r="EZ138" s="2004"/>
      <c r="FA138" s="2004"/>
      <c r="FB138" s="2004"/>
      <c r="FC138" s="2004"/>
      <c r="FD138" s="2004"/>
      <c r="FE138" s="2004"/>
      <c r="FF138" s="2004"/>
      <c r="FG138" s="2004"/>
      <c r="FH138" s="2004"/>
      <c r="FI138" s="2004"/>
      <c r="FJ138" s="2004"/>
      <c r="FK138" s="2004"/>
      <c r="FL138" s="2004"/>
      <c r="FM138" s="2004"/>
      <c r="FN138" s="2004"/>
      <c r="FO138" s="2004"/>
      <c r="FP138" s="2004"/>
      <c r="FQ138" s="2004"/>
      <c r="FR138" s="2004"/>
      <c r="FS138" s="2004"/>
      <c r="FT138" s="2004"/>
      <c r="FU138" s="2004"/>
      <c r="FV138" s="2004"/>
      <c r="FW138" s="2004"/>
      <c r="FX138" s="2004"/>
      <c r="FY138" s="2004"/>
      <c r="FZ138" s="2004"/>
      <c r="GA138" s="2004"/>
      <c r="GB138" s="2004"/>
      <c r="GC138" s="2004"/>
      <c r="GD138" s="2004"/>
      <c r="GE138" s="2004"/>
      <c r="GF138" s="2004"/>
      <c r="GG138" s="2004"/>
      <c r="GH138" s="2004"/>
      <c r="GI138" s="2004"/>
      <c r="GJ138" s="2004"/>
      <c r="GK138" s="2004"/>
      <c r="GL138" s="2004"/>
      <c r="GM138" s="2004"/>
      <c r="GN138" s="2004"/>
      <c r="GO138" s="2004"/>
      <c r="GP138" s="2004"/>
    </row>
    <row r="139" spans="1:198" s="1419" customFormat="1" ht="18.75" x14ac:dyDescent="0.25">
      <c r="A139" s="1484" t="s">
        <v>446</v>
      </c>
      <c r="B139" s="1486">
        <v>45194</v>
      </c>
      <c r="C139" s="1485"/>
      <c r="D139" s="1485"/>
      <c r="E139" s="1485" t="s">
        <v>1452</v>
      </c>
      <c r="F139" s="1485" t="s">
        <v>1452</v>
      </c>
      <c r="G139" s="1485" t="s">
        <v>1452</v>
      </c>
      <c r="H139" s="1485" t="s">
        <v>1452</v>
      </c>
      <c r="I139" s="1485" t="s">
        <v>1452</v>
      </c>
      <c r="J139" s="1443" t="s">
        <v>1385</v>
      </c>
      <c r="K139" s="1443" t="s">
        <v>1385</v>
      </c>
      <c r="L139" s="1443"/>
      <c r="M139" s="1443" t="s">
        <v>1385</v>
      </c>
      <c r="N139" s="1443" t="s">
        <v>1385</v>
      </c>
      <c r="O139" s="1485"/>
      <c r="P139" s="1485" t="s">
        <v>1452</v>
      </c>
      <c r="Q139" s="1443" t="s">
        <v>1385</v>
      </c>
      <c r="R139" s="1485"/>
      <c r="S139" s="1485" t="s">
        <v>1452</v>
      </c>
      <c r="T139" s="1485" t="s">
        <v>1452</v>
      </c>
      <c r="U139" s="1485" t="s">
        <v>1452</v>
      </c>
      <c r="V139" s="1485"/>
      <c r="W139" s="1438" t="s">
        <v>1368</v>
      </c>
      <c r="X139" s="1485"/>
      <c r="Y139" s="1485" t="s">
        <v>1368</v>
      </c>
      <c r="Z139" s="1438" t="s">
        <v>1703</v>
      </c>
      <c r="AA139" s="1438" t="s">
        <v>1703</v>
      </c>
      <c r="AB139" s="1438"/>
      <c r="AC139" s="1438" t="s">
        <v>1703</v>
      </c>
      <c r="AD139" s="1438"/>
      <c r="AE139" s="1438" t="s">
        <v>1703</v>
      </c>
      <c r="AF139" s="1683" t="s">
        <v>1703</v>
      </c>
      <c r="AG139" s="1438"/>
      <c r="AH139" s="1438"/>
      <c r="AI139" s="1437"/>
      <c r="AJ139" s="1437"/>
      <c r="AK139" s="1437"/>
      <c r="AL139" s="1437"/>
      <c r="AM139" s="1437"/>
      <c r="AN139" s="1437"/>
      <c r="AO139" s="1437"/>
      <c r="AP139" s="2004"/>
      <c r="AQ139" s="2004"/>
      <c r="AR139" s="2004"/>
      <c r="AS139" s="2004"/>
      <c r="AT139" s="2004"/>
      <c r="AU139" s="2004"/>
      <c r="AV139" s="2004"/>
      <c r="AW139" s="2004"/>
      <c r="AX139" s="2004"/>
      <c r="AY139" s="2004"/>
      <c r="AZ139" s="2004"/>
      <c r="BA139" s="2004"/>
      <c r="BB139" s="2004"/>
      <c r="BC139" s="2004"/>
      <c r="BD139" s="2004"/>
      <c r="BE139" s="2004"/>
      <c r="BF139" s="2004"/>
      <c r="BG139" s="2004"/>
      <c r="BH139" s="2004"/>
      <c r="BI139" s="2004"/>
      <c r="BJ139" s="2004"/>
      <c r="BK139" s="2004"/>
      <c r="BL139" s="2004"/>
      <c r="BM139" s="2004"/>
      <c r="BN139" s="2004"/>
      <c r="BO139" s="2004"/>
      <c r="BP139" s="2004"/>
      <c r="BQ139" s="2004"/>
      <c r="BR139" s="2004"/>
      <c r="BS139" s="2004"/>
      <c r="BT139" s="2004"/>
      <c r="BU139" s="2004"/>
      <c r="BV139" s="2004"/>
      <c r="BW139" s="2004"/>
      <c r="BX139" s="2004"/>
      <c r="BY139" s="2004"/>
      <c r="BZ139" s="2004"/>
      <c r="CA139" s="2004"/>
      <c r="CB139" s="2004"/>
      <c r="CC139" s="2004"/>
      <c r="CD139" s="2004"/>
      <c r="CE139" s="2004"/>
      <c r="CF139" s="2004"/>
      <c r="CG139" s="2004"/>
      <c r="CH139" s="2004"/>
      <c r="CI139" s="2004"/>
      <c r="CJ139" s="2004"/>
      <c r="CK139" s="2004"/>
      <c r="CL139" s="2004"/>
      <c r="CM139" s="2004"/>
      <c r="CN139" s="2004"/>
      <c r="CO139" s="2004"/>
      <c r="CP139" s="2004"/>
      <c r="CQ139" s="2004"/>
      <c r="CR139" s="2004"/>
      <c r="CS139" s="2004"/>
      <c r="CT139" s="2004"/>
      <c r="CU139" s="2004"/>
      <c r="CV139" s="2004"/>
      <c r="CW139" s="2004"/>
      <c r="CX139" s="2004"/>
      <c r="CY139" s="2004"/>
      <c r="CZ139" s="2004"/>
      <c r="DA139" s="2004"/>
      <c r="DB139" s="2004"/>
      <c r="DC139" s="2004"/>
      <c r="DD139" s="2004"/>
      <c r="DE139" s="2004"/>
      <c r="DF139" s="2004"/>
      <c r="DG139" s="2004"/>
      <c r="DH139" s="2004"/>
      <c r="DI139" s="2004"/>
      <c r="DJ139" s="2004"/>
      <c r="DK139" s="2004"/>
      <c r="DL139" s="2004"/>
      <c r="DM139" s="2004"/>
      <c r="DN139" s="2004"/>
      <c r="DO139" s="2004"/>
      <c r="DP139" s="2004"/>
      <c r="DQ139" s="2004"/>
      <c r="DR139" s="2004"/>
      <c r="DS139" s="2004"/>
      <c r="DT139" s="2004"/>
      <c r="DU139" s="2004"/>
      <c r="DV139" s="2004"/>
      <c r="DW139" s="2004"/>
      <c r="DX139" s="2004"/>
      <c r="DY139" s="2004"/>
      <c r="DZ139" s="2004"/>
      <c r="EA139" s="2004"/>
      <c r="EB139" s="2004"/>
      <c r="EC139" s="2004"/>
      <c r="ED139" s="2004"/>
      <c r="EE139" s="2004"/>
      <c r="EF139" s="2004"/>
      <c r="EG139" s="2004"/>
      <c r="EH139" s="2004"/>
      <c r="EI139" s="2004"/>
      <c r="EJ139" s="2004"/>
      <c r="EK139" s="2004"/>
      <c r="EL139" s="2004"/>
      <c r="EM139" s="2004"/>
      <c r="EN139" s="2004"/>
      <c r="EO139" s="2004"/>
      <c r="EP139" s="2004"/>
      <c r="EQ139" s="2004"/>
      <c r="ER139" s="2004"/>
      <c r="ES139" s="2004"/>
      <c r="ET139" s="2004"/>
      <c r="EU139" s="2004"/>
      <c r="EV139" s="2004"/>
      <c r="EW139" s="2004"/>
      <c r="EX139" s="2004"/>
      <c r="EY139" s="2004"/>
      <c r="EZ139" s="2004"/>
      <c r="FA139" s="2004"/>
      <c r="FB139" s="2004"/>
      <c r="FC139" s="2004"/>
      <c r="FD139" s="2004"/>
      <c r="FE139" s="2004"/>
      <c r="FF139" s="2004"/>
      <c r="FG139" s="2004"/>
      <c r="FH139" s="2004"/>
      <c r="FI139" s="2004"/>
      <c r="FJ139" s="2004"/>
      <c r="FK139" s="2004"/>
      <c r="FL139" s="2004"/>
      <c r="FM139" s="2004"/>
      <c r="FN139" s="2004"/>
      <c r="FO139" s="2004"/>
      <c r="FP139" s="2004"/>
      <c r="FQ139" s="2004"/>
      <c r="FR139" s="2004"/>
      <c r="FS139" s="2004"/>
      <c r="FT139" s="2004"/>
      <c r="FU139" s="2004"/>
      <c r="FV139" s="2004"/>
      <c r="FW139" s="2004"/>
      <c r="FX139" s="2004"/>
      <c r="FY139" s="2004"/>
      <c r="FZ139" s="2004"/>
      <c r="GA139" s="2004"/>
      <c r="GB139" s="2004"/>
      <c r="GC139" s="2004"/>
      <c r="GD139" s="2004"/>
      <c r="GE139" s="2004"/>
      <c r="GF139" s="2004"/>
      <c r="GG139" s="2004"/>
      <c r="GH139" s="2004"/>
      <c r="GI139" s="2004"/>
      <c r="GJ139" s="2004"/>
      <c r="GK139" s="2004"/>
      <c r="GL139" s="2004"/>
      <c r="GM139" s="2004"/>
      <c r="GN139" s="2004"/>
      <c r="GO139" s="2004"/>
      <c r="GP139" s="2004"/>
    </row>
    <row r="140" spans="1:198" s="1419" customFormat="1" ht="18.75" x14ac:dyDescent="0.25">
      <c r="A140" s="1484" t="s">
        <v>1453</v>
      </c>
      <c r="B140" s="1486">
        <v>45853</v>
      </c>
      <c r="C140" s="1519"/>
      <c r="D140" s="1519"/>
      <c r="E140" s="1519"/>
      <c r="F140" s="1519"/>
      <c r="G140" s="1519"/>
      <c r="H140" s="1519"/>
      <c r="I140" s="1519"/>
      <c r="J140" s="1519"/>
      <c r="K140" s="1519"/>
      <c r="L140" s="1519"/>
      <c r="M140" s="1519"/>
      <c r="N140" s="1519"/>
      <c r="O140" s="1519"/>
      <c r="P140" s="1519"/>
      <c r="Q140" s="1519"/>
      <c r="R140" s="1519"/>
      <c r="S140" s="1519"/>
      <c r="T140" s="1519"/>
      <c r="U140" s="1485" t="s">
        <v>1452</v>
      </c>
      <c r="V140" s="1485" t="s">
        <v>1452</v>
      </c>
      <c r="W140" s="1485" t="s">
        <v>1452</v>
      </c>
      <c r="X140" s="1485" t="s">
        <v>1452</v>
      </c>
      <c r="Y140" s="1485" t="s">
        <v>1368</v>
      </c>
      <c r="Z140" s="1667" t="s">
        <v>1703</v>
      </c>
      <c r="AA140" s="1438" t="s">
        <v>1703</v>
      </c>
      <c r="AB140" s="1438" t="s">
        <v>1703</v>
      </c>
      <c r="AC140" s="1438" t="s">
        <v>1703</v>
      </c>
      <c r="AD140" s="1438"/>
      <c r="AE140" s="1438"/>
      <c r="AF140" s="1683"/>
      <c r="AG140" s="1438"/>
      <c r="AH140" s="1438"/>
      <c r="AI140" s="1437"/>
      <c r="AJ140" s="1437"/>
      <c r="AK140" s="1437"/>
      <c r="AL140" s="1437"/>
      <c r="AM140" s="1437"/>
      <c r="AN140" s="1437"/>
      <c r="AO140" s="1437"/>
      <c r="AP140" s="2004"/>
      <c r="AQ140" s="2004"/>
      <c r="AR140" s="2004"/>
      <c r="AS140" s="2004"/>
      <c r="AT140" s="2004"/>
      <c r="AU140" s="2004"/>
      <c r="AV140" s="2004"/>
      <c r="AW140" s="2004"/>
      <c r="AX140" s="2004"/>
      <c r="AY140" s="2004"/>
      <c r="AZ140" s="2004"/>
      <c r="BA140" s="2004"/>
      <c r="BB140" s="2004"/>
      <c r="BC140" s="2004"/>
      <c r="BD140" s="2004"/>
      <c r="BE140" s="2004"/>
      <c r="BF140" s="2004"/>
      <c r="BG140" s="2004"/>
      <c r="BH140" s="2004"/>
      <c r="BI140" s="2004"/>
      <c r="BJ140" s="2004"/>
      <c r="BK140" s="2004"/>
      <c r="BL140" s="2004"/>
      <c r="BM140" s="2004"/>
      <c r="BN140" s="2004"/>
      <c r="BO140" s="2004"/>
      <c r="BP140" s="2004"/>
      <c r="BQ140" s="2004"/>
      <c r="BR140" s="2004"/>
      <c r="BS140" s="2004"/>
      <c r="BT140" s="2004"/>
      <c r="BU140" s="2004"/>
      <c r="BV140" s="2004"/>
      <c r="BW140" s="2004"/>
      <c r="BX140" s="2004"/>
      <c r="BY140" s="2004"/>
      <c r="BZ140" s="2004"/>
      <c r="CA140" s="2004"/>
      <c r="CB140" s="2004"/>
      <c r="CC140" s="2004"/>
      <c r="CD140" s="2004"/>
      <c r="CE140" s="2004"/>
      <c r="CF140" s="2004"/>
      <c r="CG140" s="2004"/>
      <c r="CH140" s="2004"/>
      <c r="CI140" s="2004"/>
      <c r="CJ140" s="2004"/>
      <c r="CK140" s="2004"/>
      <c r="CL140" s="2004"/>
      <c r="CM140" s="2004"/>
      <c r="CN140" s="2004"/>
      <c r="CO140" s="2004"/>
      <c r="CP140" s="2004"/>
      <c r="CQ140" s="2004"/>
      <c r="CR140" s="2004"/>
      <c r="CS140" s="2004"/>
      <c r="CT140" s="2004"/>
      <c r="CU140" s="2004"/>
      <c r="CV140" s="2004"/>
      <c r="CW140" s="2004"/>
      <c r="CX140" s="2004"/>
      <c r="CY140" s="2004"/>
      <c r="CZ140" s="2004"/>
      <c r="DA140" s="2004"/>
      <c r="DB140" s="2004"/>
      <c r="DC140" s="2004"/>
      <c r="DD140" s="2004"/>
      <c r="DE140" s="2004"/>
      <c r="DF140" s="2004"/>
      <c r="DG140" s="2004"/>
      <c r="DH140" s="2004"/>
      <c r="DI140" s="2004"/>
      <c r="DJ140" s="2004"/>
      <c r="DK140" s="2004"/>
      <c r="DL140" s="2004"/>
      <c r="DM140" s="2004"/>
      <c r="DN140" s="2004"/>
      <c r="DO140" s="2004"/>
      <c r="DP140" s="2004"/>
      <c r="DQ140" s="2004"/>
      <c r="DR140" s="2004"/>
      <c r="DS140" s="2004"/>
      <c r="DT140" s="2004"/>
      <c r="DU140" s="2004"/>
      <c r="DV140" s="2004"/>
      <c r="DW140" s="2004"/>
      <c r="DX140" s="2004"/>
      <c r="DY140" s="2004"/>
      <c r="DZ140" s="2004"/>
      <c r="EA140" s="2004"/>
      <c r="EB140" s="2004"/>
      <c r="EC140" s="2004"/>
      <c r="ED140" s="2004"/>
      <c r="EE140" s="2004"/>
      <c r="EF140" s="2004"/>
      <c r="EG140" s="2004"/>
      <c r="EH140" s="2004"/>
      <c r="EI140" s="2004"/>
      <c r="EJ140" s="2004"/>
      <c r="EK140" s="2004"/>
      <c r="EL140" s="2004"/>
      <c r="EM140" s="2004"/>
      <c r="EN140" s="2004"/>
      <c r="EO140" s="2004"/>
      <c r="EP140" s="2004"/>
      <c r="EQ140" s="2004"/>
      <c r="ER140" s="2004"/>
      <c r="ES140" s="2004"/>
      <c r="ET140" s="2004"/>
      <c r="EU140" s="2004"/>
      <c r="EV140" s="2004"/>
      <c r="EW140" s="2004"/>
      <c r="EX140" s="2004"/>
      <c r="EY140" s="2004"/>
      <c r="EZ140" s="2004"/>
      <c r="FA140" s="2004"/>
      <c r="FB140" s="2004"/>
      <c r="FC140" s="2004"/>
      <c r="FD140" s="2004"/>
      <c r="FE140" s="2004"/>
      <c r="FF140" s="2004"/>
      <c r="FG140" s="2004"/>
      <c r="FH140" s="2004"/>
      <c r="FI140" s="2004"/>
      <c r="FJ140" s="2004"/>
      <c r="FK140" s="2004"/>
      <c r="FL140" s="2004"/>
      <c r="FM140" s="2004"/>
      <c r="FN140" s="2004"/>
      <c r="FO140" s="2004"/>
      <c r="FP140" s="2004"/>
      <c r="FQ140" s="2004"/>
      <c r="FR140" s="2004"/>
      <c r="FS140" s="2004"/>
      <c r="FT140" s="2004"/>
      <c r="FU140" s="2004"/>
      <c r="FV140" s="2004"/>
      <c r="FW140" s="2004"/>
      <c r="FX140" s="2004"/>
      <c r="FY140" s="2004"/>
      <c r="FZ140" s="2004"/>
      <c r="GA140" s="2004"/>
      <c r="GB140" s="2004"/>
      <c r="GC140" s="2004"/>
      <c r="GD140" s="2004"/>
      <c r="GE140" s="2004"/>
      <c r="GF140" s="2004"/>
      <c r="GG140" s="2004"/>
      <c r="GH140" s="2004"/>
      <c r="GI140" s="2004"/>
      <c r="GJ140" s="2004"/>
      <c r="GK140" s="2004"/>
      <c r="GL140" s="2004"/>
      <c r="GM140" s="2004"/>
      <c r="GN140" s="2004"/>
      <c r="GO140" s="2004"/>
      <c r="GP140" s="2004"/>
    </row>
    <row r="141" spans="1:198" s="57" customFormat="1" ht="18.75" x14ac:dyDescent="0.25">
      <c r="A141" s="1427" t="s">
        <v>1441</v>
      </c>
      <c r="B141" s="1525">
        <v>45194</v>
      </c>
      <c r="C141" s="1526"/>
      <c r="D141" s="1526"/>
      <c r="E141" s="1485" t="s">
        <v>1452</v>
      </c>
      <c r="F141" s="1485" t="s">
        <v>1452</v>
      </c>
      <c r="G141" s="1485"/>
      <c r="H141" s="1485" t="s">
        <v>1452</v>
      </c>
      <c r="I141" s="1485" t="s">
        <v>1452</v>
      </c>
      <c r="J141" s="1443" t="s">
        <v>1385</v>
      </c>
      <c r="K141" s="1443" t="s">
        <v>1385</v>
      </c>
      <c r="L141" s="1526"/>
      <c r="M141" s="1443" t="s">
        <v>1385</v>
      </c>
      <c r="N141" s="1443" t="s">
        <v>1385</v>
      </c>
      <c r="O141" s="1526"/>
      <c r="P141" s="1485" t="s">
        <v>1452</v>
      </c>
      <c r="Q141" s="1443" t="s">
        <v>1385</v>
      </c>
      <c r="R141" s="1526"/>
      <c r="S141" s="1485" t="s">
        <v>1452</v>
      </c>
      <c r="T141" s="1443" t="s">
        <v>1385</v>
      </c>
      <c r="U141" s="1485" t="s">
        <v>1452</v>
      </c>
      <c r="V141" s="1485" t="s">
        <v>1452</v>
      </c>
      <c r="W141" s="1526"/>
      <c r="X141" s="1526"/>
      <c r="Y141" s="1526" t="s">
        <v>1368</v>
      </c>
      <c r="Z141" s="18"/>
      <c r="AA141" s="18" t="s">
        <v>1703</v>
      </c>
      <c r="AB141" s="18"/>
      <c r="AC141" s="18" t="s">
        <v>1703</v>
      </c>
      <c r="AD141" s="18"/>
      <c r="AE141" s="18" t="s">
        <v>2079</v>
      </c>
      <c r="AF141" s="1783"/>
      <c r="AG141" s="18"/>
      <c r="AH141" s="18"/>
      <c r="AI141" s="1533"/>
      <c r="AJ141" s="1533"/>
      <c r="AK141" s="1533"/>
      <c r="AL141" s="1533"/>
      <c r="AM141" s="1533"/>
      <c r="AN141" s="1533"/>
      <c r="AO141" s="1533"/>
      <c r="AP141" s="170"/>
      <c r="AQ141" s="170"/>
      <c r="AR141" s="170"/>
      <c r="AS141" s="170"/>
      <c r="AT141" s="170"/>
      <c r="AU141" s="170"/>
      <c r="AV141" s="170"/>
      <c r="AW141" s="170"/>
      <c r="AX141" s="170"/>
      <c r="AY141" s="170"/>
      <c r="AZ141" s="170"/>
      <c r="BA141" s="170"/>
      <c r="BB141" s="170"/>
      <c r="BC141" s="170"/>
      <c r="BD141" s="170"/>
      <c r="BE141" s="170"/>
      <c r="BF141" s="170"/>
      <c r="BG141" s="170"/>
      <c r="BH141" s="170"/>
      <c r="BI141" s="170"/>
      <c r="BJ141" s="170"/>
      <c r="BK141" s="170"/>
      <c r="BL141" s="170"/>
      <c r="BM141" s="170"/>
      <c r="BN141" s="170"/>
      <c r="BO141" s="170"/>
      <c r="BP141" s="170"/>
      <c r="BQ141" s="170"/>
      <c r="BR141" s="170"/>
      <c r="BS141" s="170"/>
      <c r="BT141" s="170"/>
      <c r="BU141" s="170"/>
      <c r="BV141" s="170"/>
      <c r="BW141" s="170"/>
      <c r="BX141" s="170"/>
      <c r="BY141" s="170"/>
      <c r="BZ141" s="170"/>
      <c r="CA141" s="170"/>
      <c r="CB141" s="170"/>
      <c r="CC141" s="170"/>
      <c r="CD141" s="170"/>
      <c r="CE141" s="170"/>
      <c r="CF141" s="170"/>
      <c r="CG141" s="170"/>
      <c r="CH141" s="170"/>
      <c r="CI141" s="170"/>
      <c r="CJ141" s="170"/>
      <c r="CK141" s="170"/>
      <c r="CL141" s="170"/>
      <c r="CM141" s="170"/>
      <c r="CN141" s="170"/>
      <c r="CO141" s="170"/>
      <c r="CP141" s="170"/>
      <c r="CQ141" s="170"/>
      <c r="CR141" s="170"/>
      <c r="CS141" s="170"/>
      <c r="CT141" s="170"/>
      <c r="CU141" s="170"/>
      <c r="CV141" s="170"/>
      <c r="CW141" s="170"/>
      <c r="CX141" s="170"/>
      <c r="CY141" s="170"/>
      <c r="CZ141" s="170"/>
      <c r="DA141" s="170"/>
      <c r="DB141" s="170"/>
      <c r="DC141" s="170"/>
      <c r="DD141" s="170"/>
      <c r="DE141" s="170"/>
      <c r="DF141" s="170"/>
      <c r="DG141" s="170"/>
      <c r="DH141" s="170"/>
      <c r="DI141" s="170"/>
      <c r="DJ141" s="170"/>
      <c r="DK141" s="170"/>
      <c r="DL141" s="170"/>
      <c r="DM141" s="170"/>
      <c r="DN141" s="170"/>
      <c r="DO141" s="170"/>
      <c r="DP141" s="170"/>
      <c r="DQ141" s="170"/>
      <c r="DR141" s="170"/>
      <c r="DS141" s="170"/>
      <c r="DT141" s="170"/>
      <c r="DU141" s="170"/>
      <c r="DV141" s="170"/>
      <c r="DW141" s="170"/>
      <c r="DX141" s="170"/>
      <c r="DY141" s="170"/>
      <c r="DZ141" s="170"/>
      <c r="EA141" s="170"/>
      <c r="EB141" s="170"/>
      <c r="EC141" s="170"/>
      <c r="ED141" s="170"/>
      <c r="EE141" s="170"/>
      <c r="EF141" s="170"/>
      <c r="EG141" s="170"/>
      <c r="EH141" s="170"/>
      <c r="EI141" s="170"/>
      <c r="EJ141" s="170"/>
      <c r="EK141" s="170"/>
      <c r="EL141" s="170"/>
      <c r="EM141" s="170"/>
      <c r="EN141" s="170"/>
      <c r="EO141" s="170"/>
      <c r="EP141" s="170"/>
      <c r="EQ141" s="170"/>
      <c r="ER141" s="170"/>
      <c r="ES141" s="170"/>
      <c r="ET141" s="170"/>
      <c r="EU141" s="170"/>
      <c r="EV141" s="170"/>
      <c r="EW141" s="170"/>
      <c r="EX141" s="170"/>
      <c r="EY141" s="170"/>
      <c r="EZ141" s="170"/>
      <c r="FA141" s="170"/>
      <c r="FB141" s="170"/>
      <c r="FC141" s="170"/>
      <c r="FD141" s="170"/>
      <c r="FE141" s="170"/>
      <c r="FF141" s="170"/>
      <c r="FG141" s="170"/>
      <c r="FH141" s="170"/>
      <c r="FI141" s="170"/>
      <c r="FJ141" s="170"/>
      <c r="FK141" s="170"/>
      <c r="FL141" s="170"/>
      <c r="FM141" s="170"/>
      <c r="FN141" s="170"/>
      <c r="FO141" s="170"/>
      <c r="FP141" s="170"/>
      <c r="FQ141" s="170"/>
      <c r="FR141" s="170"/>
      <c r="FS141" s="170"/>
      <c r="FT141" s="170"/>
      <c r="FU141" s="170"/>
      <c r="FV141" s="170"/>
      <c r="FW141" s="170"/>
      <c r="FX141" s="170"/>
      <c r="FY141" s="170"/>
      <c r="FZ141" s="170"/>
      <c r="GA141" s="170"/>
      <c r="GB141" s="170"/>
      <c r="GC141" s="170"/>
      <c r="GD141" s="170"/>
      <c r="GE141" s="170"/>
      <c r="GF141" s="170"/>
      <c r="GG141" s="170"/>
      <c r="GH141" s="170"/>
      <c r="GI141" s="170"/>
      <c r="GJ141" s="170"/>
      <c r="GK141" s="170"/>
      <c r="GL141" s="170"/>
      <c r="GM141" s="170"/>
      <c r="GN141" s="170"/>
      <c r="GO141" s="170"/>
      <c r="GP141" s="170"/>
    </row>
    <row r="142" spans="1:198" s="57" customFormat="1" ht="18.75" x14ac:dyDescent="0.25">
      <c r="A142" s="1435" t="s">
        <v>1454</v>
      </c>
      <c r="B142" s="1525">
        <v>45846</v>
      </c>
      <c r="C142" s="1526"/>
      <c r="D142" s="1526"/>
      <c r="E142" s="1527"/>
      <c r="F142" s="1527"/>
      <c r="G142" s="1527"/>
      <c r="H142" s="1527"/>
      <c r="I142" s="1527"/>
      <c r="J142" s="1527"/>
      <c r="K142" s="1527"/>
      <c r="L142" s="1527"/>
      <c r="M142" s="1527"/>
      <c r="N142" s="1527"/>
      <c r="O142" s="1527"/>
      <c r="P142" s="1527"/>
      <c r="Q142" s="1527"/>
      <c r="R142" s="1527"/>
      <c r="S142" s="1527"/>
      <c r="T142" s="1485" t="s">
        <v>1452</v>
      </c>
      <c r="U142" s="1485" t="s">
        <v>1452</v>
      </c>
      <c r="V142" s="1485" t="s">
        <v>1452</v>
      </c>
      <c r="W142" s="1485" t="s">
        <v>1452</v>
      </c>
      <c r="X142" s="1485" t="s">
        <v>1452</v>
      </c>
      <c r="Y142" s="1526" t="s">
        <v>1368</v>
      </c>
      <c r="Z142" s="18" t="s">
        <v>1703</v>
      </c>
      <c r="AA142" s="18"/>
      <c r="AB142" s="18"/>
      <c r="AC142" s="18"/>
      <c r="AD142" s="18"/>
      <c r="AE142" s="18"/>
      <c r="AF142" s="1783"/>
      <c r="AG142" s="18"/>
      <c r="AH142" s="18"/>
      <c r="AI142" s="1533"/>
      <c r="AJ142" s="1533"/>
      <c r="AK142" s="1533"/>
      <c r="AL142" s="1533"/>
      <c r="AM142" s="1533"/>
      <c r="AN142" s="1533"/>
      <c r="AO142" s="1533"/>
      <c r="AP142" s="170"/>
      <c r="AQ142" s="170"/>
      <c r="AR142" s="170"/>
      <c r="AS142" s="170"/>
      <c r="AT142" s="170"/>
      <c r="AU142" s="170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  <c r="BJ142" s="170"/>
      <c r="BK142" s="170"/>
      <c r="BL142" s="170"/>
      <c r="BM142" s="170"/>
      <c r="BN142" s="170"/>
      <c r="BO142" s="170"/>
      <c r="BP142" s="170"/>
      <c r="BQ142" s="170"/>
      <c r="BR142" s="170"/>
      <c r="BS142" s="170"/>
      <c r="BT142" s="170"/>
      <c r="BU142" s="170"/>
      <c r="BV142" s="170"/>
      <c r="BW142" s="170"/>
      <c r="BX142" s="170"/>
      <c r="BY142" s="170"/>
      <c r="BZ142" s="170"/>
      <c r="CA142" s="170"/>
      <c r="CB142" s="170"/>
      <c r="CC142" s="170"/>
      <c r="CD142" s="170"/>
      <c r="CE142" s="170"/>
      <c r="CF142" s="170"/>
      <c r="CG142" s="170"/>
      <c r="CH142" s="170"/>
      <c r="CI142" s="170"/>
      <c r="CJ142" s="170"/>
      <c r="CK142" s="170"/>
      <c r="CL142" s="170"/>
      <c r="CM142" s="170"/>
      <c r="CN142" s="170"/>
      <c r="CO142" s="170"/>
      <c r="CP142" s="170"/>
      <c r="CQ142" s="170"/>
      <c r="CR142" s="170"/>
      <c r="CS142" s="170"/>
      <c r="CT142" s="170"/>
      <c r="CU142" s="170"/>
      <c r="CV142" s="170"/>
      <c r="CW142" s="170"/>
      <c r="CX142" s="170"/>
      <c r="CY142" s="170"/>
      <c r="CZ142" s="170"/>
      <c r="DA142" s="170"/>
      <c r="DB142" s="170"/>
      <c r="DC142" s="170"/>
      <c r="DD142" s="170"/>
      <c r="DE142" s="170"/>
      <c r="DF142" s="170"/>
      <c r="DG142" s="170"/>
      <c r="DH142" s="170"/>
      <c r="DI142" s="170"/>
      <c r="DJ142" s="170"/>
      <c r="DK142" s="170"/>
      <c r="DL142" s="170"/>
      <c r="DM142" s="170"/>
      <c r="DN142" s="170"/>
      <c r="DO142" s="170"/>
      <c r="DP142" s="170"/>
      <c r="DQ142" s="170"/>
      <c r="DR142" s="170"/>
      <c r="DS142" s="170"/>
      <c r="DT142" s="170"/>
      <c r="DU142" s="170"/>
      <c r="DV142" s="170"/>
      <c r="DW142" s="170"/>
      <c r="DX142" s="170"/>
      <c r="DY142" s="170"/>
      <c r="DZ142" s="170"/>
      <c r="EA142" s="170"/>
      <c r="EB142" s="170"/>
      <c r="EC142" s="170"/>
      <c r="ED142" s="170"/>
      <c r="EE142" s="170"/>
      <c r="EF142" s="170"/>
      <c r="EG142" s="170"/>
      <c r="EH142" s="170"/>
      <c r="EI142" s="170"/>
      <c r="EJ142" s="170"/>
      <c r="EK142" s="170"/>
      <c r="EL142" s="170"/>
      <c r="EM142" s="170"/>
      <c r="EN142" s="170"/>
      <c r="EO142" s="170"/>
      <c r="EP142" s="170"/>
      <c r="EQ142" s="170"/>
      <c r="ER142" s="170"/>
      <c r="ES142" s="170"/>
      <c r="ET142" s="170"/>
      <c r="EU142" s="170"/>
      <c r="EV142" s="170"/>
      <c r="EW142" s="170"/>
      <c r="EX142" s="170"/>
      <c r="EY142" s="170"/>
      <c r="EZ142" s="170"/>
      <c r="FA142" s="170"/>
      <c r="FB142" s="170"/>
      <c r="FC142" s="170"/>
      <c r="FD142" s="170"/>
      <c r="FE142" s="170"/>
      <c r="FF142" s="170"/>
      <c r="FG142" s="170"/>
      <c r="FH142" s="170"/>
      <c r="FI142" s="170"/>
      <c r="FJ142" s="170"/>
      <c r="FK142" s="170"/>
      <c r="FL142" s="170"/>
      <c r="FM142" s="170"/>
      <c r="FN142" s="170"/>
      <c r="FO142" s="170"/>
      <c r="FP142" s="170"/>
      <c r="FQ142" s="170"/>
      <c r="FR142" s="170"/>
      <c r="FS142" s="170"/>
      <c r="FT142" s="170"/>
      <c r="FU142" s="170"/>
      <c r="FV142" s="170"/>
      <c r="FW142" s="170"/>
      <c r="FX142" s="170"/>
      <c r="FY142" s="170"/>
      <c r="FZ142" s="170"/>
      <c r="GA142" s="170"/>
      <c r="GB142" s="170"/>
      <c r="GC142" s="170"/>
      <c r="GD142" s="170"/>
      <c r="GE142" s="170"/>
      <c r="GF142" s="170"/>
      <c r="GG142" s="170"/>
      <c r="GH142" s="170"/>
      <c r="GI142" s="170"/>
      <c r="GJ142" s="170"/>
      <c r="GK142" s="170"/>
      <c r="GL142" s="170"/>
      <c r="GM142" s="170"/>
      <c r="GN142" s="170"/>
      <c r="GO142" s="170"/>
      <c r="GP142" s="170"/>
    </row>
    <row r="143" spans="1:198" s="1433" customFormat="1" ht="18.75" x14ac:dyDescent="0.25">
      <c r="A143" s="1441" t="s">
        <v>837</v>
      </c>
      <c r="B143" s="1436">
        <v>45873</v>
      </c>
      <c r="C143" s="1446"/>
      <c r="D143" s="1446"/>
      <c r="E143" s="1446"/>
      <c r="F143" s="1446"/>
      <c r="G143" s="1446"/>
      <c r="H143" s="1464"/>
      <c r="I143" s="1446"/>
      <c r="J143" s="1464"/>
      <c r="K143" s="1446"/>
      <c r="L143" s="1446"/>
      <c r="M143" s="1446"/>
      <c r="N143" s="1446"/>
      <c r="O143" s="1446"/>
      <c r="P143" s="1446"/>
      <c r="Q143" s="1446"/>
      <c r="R143" s="1464"/>
      <c r="S143" s="1446"/>
      <c r="T143" s="1446"/>
      <c r="U143" s="1446"/>
      <c r="V143" s="1576"/>
      <c r="W143" s="1485" t="s">
        <v>1452</v>
      </c>
      <c r="X143" s="1485" t="s">
        <v>1452</v>
      </c>
      <c r="Y143" s="1437" t="s">
        <v>1368</v>
      </c>
      <c r="Z143" s="1667" t="s">
        <v>1703</v>
      </c>
      <c r="AA143" s="1437" t="s">
        <v>1703</v>
      </c>
      <c r="AB143" s="1437" t="s">
        <v>1703</v>
      </c>
      <c r="AC143" s="1437" t="s">
        <v>1703</v>
      </c>
      <c r="AD143" s="1437"/>
      <c r="AE143" s="1437"/>
      <c r="AF143" s="1682"/>
      <c r="AG143" s="1437"/>
      <c r="AH143" s="1437"/>
      <c r="AI143" s="1437"/>
      <c r="AJ143" s="1437"/>
      <c r="AK143" s="1437"/>
      <c r="AL143" s="1437"/>
      <c r="AM143" s="1437"/>
      <c r="AN143" s="1437"/>
      <c r="AO143" s="1437"/>
      <c r="AP143" s="2004"/>
      <c r="AQ143" s="2004"/>
      <c r="AR143" s="2004"/>
      <c r="AS143" s="2004"/>
      <c r="AT143" s="2004"/>
      <c r="AU143" s="2004"/>
      <c r="AV143" s="2004"/>
      <c r="AW143" s="2004"/>
      <c r="AX143" s="2004"/>
      <c r="AY143" s="2004"/>
      <c r="AZ143" s="2004"/>
      <c r="BA143" s="2004"/>
      <c r="BB143" s="2004"/>
      <c r="BC143" s="2004"/>
      <c r="BD143" s="2004"/>
      <c r="BE143" s="2004"/>
      <c r="BF143" s="2004"/>
      <c r="BG143" s="2004"/>
      <c r="BH143" s="2004"/>
      <c r="BI143" s="2004"/>
      <c r="BJ143" s="2004"/>
      <c r="BK143" s="2004"/>
      <c r="BL143" s="2004"/>
      <c r="BM143" s="2004"/>
      <c r="BN143" s="2004"/>
      <c r="BO143" s="2004"/>
      <c r="BP143" s="2004"/>
      <c r="BQ143" s="2004"/>
      <c r="BR143" s="2004"/>
      <c r="BS143" s="2004"/>
      <c r="BT143" s="2004"/>
      <c r="BU143" s="2004"/>
      <c r="BV143" s="2004"/>
      <c r="BW143" s="2004"/>
      <c r="BX143" s="2004"/>
      <c r="BY143" s="2004"/>
      <c r="BZ143" s="2004"/>
      <c r="CA143" s="2004"/>
      <c r="CB143" s="2004"/>
      <c r="CC143" s="2004"/>
      <c r="CD143" s="2004"/>
      <c r="CE143" s="2004"/>
      <c r="CF143" s="2004"/>
      <c r="CG143" s="2004"/>
      <c r="CH143" s="2004"/>
      <c r="CI143" s="2004"/>
      <c r="CJ143" s="2004"/>
      <c r="CK143" s="2004"/>
      <c r="CL143" s="2004"/>
      <c r="CM143" s="2004"/>
      <c r="CN143" s="2004"/>
      <c r="CO143" s="2004"/>
      <c r="CP143" s="2004"/>
      <c r="CQ143" s="2004"/>
      <c r="CR143" s="2004"/>
      <c r="CS143" s="2004"/>
      <c r="CT143" s="2004"/>
      <c r="CU143" s="2004"/>
      <c r="CV143" s="2004"/>
      <c r="CW143" s="2004"/>
      <c r="CX143" s="2004"/>
      <c r="CY143" s="2004"/>
      <c r="CZ143" s="2004"/>
      <c r="DA143" s="2004"/>
      <c r="DB143" s="2004"/>
      <c r="DC143" s="2004"/>
      <c r="DD143" s="2004"/>
      <c r="DE143" s="2004"/>
      <c r="DF143" s="2004"/>
      <c r="DG143" s="2004"/>
      <c r="DH143" s="2004"/>
      <c r="DI143" s="2004"/>
      <c r="DJ143" s="2004"/>
      <c r="DK143" s="2004"/>
      <c r="DL143" s="2004"/>
      <c r="DM143" s="2004"/>
      <c r="DN143" s="2004"/>
      <c r="DO143" s="2004"/>
      <c r="DP143" s="2004"/>
      <c r="DQ143" s="2004"/>
      <c r="DR143" s="2004"/>
      <c r="DS143" s="2004"/>
      <c r="DT143" s="2004"/>
      <c r="DU143" s="2004"/>
      <c r="DV143" s="2004"/>
      <c r="DW143" s="2004"/>
      <c r="DX143" s="2004"/>
      <c r="DY143" s="2004"/>
      <c r="DZ143" s="2004"/>
      <c r="EA143" s="2004"/>
      <c r="EB143" s="2004"/>
      <c r="EC143" s="2004"/>
      <c r="ED143" s="2004"/>
      <c r="EE143" s="2004"/>
      <c r="EF143" s="2004"/>
      <c r="EG143" s="2004"/>
      <c r="EH143" s="2004"/>
      <c r="EI143" s="2004"/>
      <c r="EJ143" s="2004"/>
      <c r="EK143" s="2004"/>
      <c r="EL143" s="2004"/>
      <c r="EM143" s="2004"/>
      <c r="EN143" s="2004"/>
      <c r="EO143" s="2004"/>
      <c r="EP143" s="2004"/>
      <c r="EQ143" s="2004"/>
      <c r="ER143" s="2004"/>
      <c r="ES143" s="2004"/>
      <c r="ET143" s="2004"/>
      <c r="EU143" s="2004"/>
      <c r="EV143" s="2004"/>
      <c r="EW143" s="2004"/>
      <c r="EX143" s="2004"/>
      <c r="EY143" s="2004"/>
      <c r="EZ143" s="2004"/>
      <c r="FA143" s="2004"/>
      <c r="FB143" s="2004"/>
      <c r="FC143" s="2004"/>
      <c r="FD143" s="2004"/>
      <c r="FE143" s="2004"/>
      <c r="FF143" s="2004"/>
      <c r="FG143" s="2004"/>
      <c r="FH143" s="2004"/>
      <c r="FI143" s="2004"/>
      <c r="FJ143" s="2004"/>
      <c r="FK143" s="2004"/>
      <c r="FL143" s="2004"/>
      <c r="FM143" s="2004"/>
      <c r="FN143" s="2004"/>
      <c r="FO143" s="2004"/>
      <c r="FP143" s="2004"/>
      <c r="FQ143" s="2004"/>
      <c r="FR143" s="2004"/>
      <c r="FS143" s="2004"/>
      <c r="FT143" s="2004"/>
      <c r="FU143" s="2004"/>
      <c r="FV143" s="2004"/>
      <c r="FW143" s="2004"/>
      <c r="FX143" s="2004"/>
      <c r="FY143" s="2004"/>
      <c r="FZ143" s="2004"/>
      <c r="GA143" s="2004"/>
      <c r="GB143" s="2004"/>
      <c r="GC143" s="2004"/>
      <c r="GD143" s="2004"/>
      <c r="GE143" s="2004"/>
      <c r="GF143" s="2004"/>
      <c r="GG143" s="2004"/>
      <c r="GH143" s="2004"/>
      <c r="GI143" s="2004"/>
      <c r="GJ143" s="2004"/>
      <c r="GK143" s="2004"/>
      <c r="GL143" s="2004"/>
      <c r="GM143" s="2004"/>
      <c r="GN143" s="2004"/>
      <c r="GO143" s="2004"/>
      <c r="GP143" s="2004"/>
    </row>
    <row r="144" spans="1:198" s="57" customFormat="1" ht="18.75" x14ac:dyDescent="0.3">
      <c r="A144" s="2006" t="s">
        <v>1934</v>
      </c>
      <c r="B144" s="1779">
        <v>45973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 t="s">
        <v>1703</v>
      </c>
      <c r="AC144" s="18"/>
      <c r="AD144" s="18" t="s">
        <v>1703</v>
      </c>
      <c r="AE144" s="18"/>
      <c r="AF144" s="1783"/>
      <c r="AG144" s="18"/>
      <c r="AH144" s="18"/>
      <c r="AI144" s="1533"/>
      <c r="AJ144" s="1533"/>
      <c r="AK144" s="1533"/>
      <c r="AL144" s="1533"/>
      <c r="AM144" s="1533"/>
      <c r="AN144" s="1533"/>
      <c r="AO144" s="1533"/>
      <c r="AP144" s="170"/>
      <c r="AQ144" s="170"/>
      <c r="AR144" s="170"/>
      <c r="AS144" s="170"/>
      <c r="AT144" s="170"/>
      <c r="AU144" s="170"/>
      <c r="AV144" s="170"/>
      <c r="AW144" s="170"/>
      <c r="AX144" s="170"/>
      <c r="AY144" s="170"/>
      <c r="AZ144" s="170"/>
      <c r="BA144" s="170"/>
      <c r="BB144" s="170"/>
      <c r="BC144" s="170"/>
      <c r="BD144" s="170"/>
      <c r="BE144" s="170"/>
      <c r="BF144" s="170"/>
      <c r="BG144" s="170"/>
      <c r="BH144" s="170"/>
      <c r="BI144" s="170"/>
      <c r="BJ144" s="170"/>
      <c r="BK144" s="170"/>
      <c r="BL144" s="170"/>
      <c r="BM144" s="170"/>
      <c r="BN144" s="170"/>
      <c r="BO144" s="170"/>
      <c r="BP144" s="170"/>
      <c r="BQ144" s="170"/>
      <c r="BR144" s="170"/>
      <c r="BS144" s="170"/>
      <c r="BT144" s="170"/>
      <c r="BU144" s="170"/>
      <c r="BV144" s="170"/>
      <c r="BW144" s="170"/>
      <c r="BX144" s="170"/>
      <c r="BY144" s="170"/>
      <c r="BZ144" s="170"/>
      <c r="CA144" s="170"/>
      <c r="CB144" s="170"/>
      <c r="CC144" s="170"/>
      <c r="CD144" s="170"/>
      <c r="CE144" s="170"/>
      <c r="CF144" s="170"/>
      <c r="CG144" s="170"/>
      <c r="CH144" s="170"/>
      <c r="CI144" s="170"/>
      <c r="CJ144" s="170"/>
      <c r="CK144" s="170"/>
      <c r="CL144" s="170"/>
      <c r="CM144" s="170"/>
      <c r="CN144" s="170"/>
      <c r="CO144" s="170"/>
      <c r="CP144" s="170"/>
      <c r="CQ144" s="170"/>
      <c r="CR144" s="170"/>
      <c r="CS144" s="170"/>
      <c r="CT144" s="170"/>
      <c r="CU144" s="170"/>
      <c r="CV144" s="170"/>
      <c r="CW144" s="170"/>
      <c r="CX144" s="170"/>
      <c r="CY144" s="170"/>
      <c r="CZ144" s="170"/>
      <c r="DA144" s="170"/>
      <c r="DB144" s="170"/>
      <c r="DC144" s="170"/>
      <c r="DD144" s="170"/>
      <c r="DE144" s="170"/>
      <c r="DF144" s="170"/>
      <c r="DG144" s="170"/>
      <c r="DH144" s="170"/>
      <c r="DI144" s="170"/>
      <c r="DJ144" s="170"/>
      <c r="DK144" s="170"/>
      <c r="DL144" s="170"/>
      <c r="DM144" s="170"/>
      <c r="DN144" s="170"/>
      <c r="DO144" s="170"/>
      <c r="DP144" s="170"/>
      <c r="DQ144" s="170"/>
      <c r="DR144" s="170"/>
      <c r="DS144" s="170"/>
      <c r="DT144" s="170"/>
      <c r="DU144" s="170"/>
      <c r="DV144" s="170"/>
      <c r="DW144" s="170"/>
      <c r="DX144" s="170"/>
      <c r="DY144" s="170"/>
      <c r="DZ144" s="170"/>
      <c r="EA144" s="170"/>
      <c r="EB144" s="170"/>
      <c r="EC144" s="170"/>
      <c r="ED144" s="170"/>
      <c r="EE144" s="170"/>
      <c r="EF144" s="170"/>
      <c r="EG144" s="170"/>
      <c r="EH144" s="170"/>
      <c r="EI144" s="170"/>
      <c r="EJ144" s="170"/>
      <c r="EK144" s="170"/>
      <c r="EL144" s="170"/>
      <c r="EM144" s="170"/>
      <c r="EN144" s="170"/>
      <c r="EO144" s="170"/>
      <c r="EP144" s="170"/>
      <c r="EQ144" s="170"/>
      <c r="ER144" s="170"/>
      <c r="ES144" s="170"/>
      <c r="ET144" s="170"/>
      <c r="EU144" s="170"/>
      <c r="EV144" s="170"/>
      <c r="EW144" s="170"/>
      <c r="EX144" s="170"/>
      <c r="EY144" s="170"/>
      <c r="EZ144" s="170"/>
      <c r="FA144" s="170"/>
      <c r="FB144" s="170"/>
      <c r="FC144" s="170"/>
      <c r="FD144" s="170"/>
      <c r="FE144" s="170"/>
      <c r="FF144" s="170"/>
      <c r="FG144" s="170"/>
      <c r="FH144" s="170"/>
      <c r="FI144" s="170"/>
      <c r="FJ144" s="170"/>
      <c r="FK144" s="170"/>
      <c r="FL144" s="170"/>
      <c r="FM144" s="170"/>
      <c r="FN144" s="170"/>
      <c r="FO144" s="170"/>
      <c r="FP144" s="170"/>
      <c r="FQ144" s="170"/>
      <c r="FR144" s="170"/>
      <c r="FS144" s="170"/>
      <c r="FT144" s="170"/>
      <c r="FU144" s="170"/>
      <c r="FV144" s="170"/>
      <c r="FW144" s="170"/>
      <c r="FX144" s="170"/>
      <c r="FY144" s="170"/>
      <c r="FZ144" s="170"/>
      <c r="GA144" s="170"/>
      <c r="GB144" s="170"/>
      <c r="GC144" s="170"/>
      <c r="GD144" s="170"/>
      <c r="GE144" s="170"/>
      <c r="GF144" s="170"/>
      <c r="GG144" s="170"/>
      <c r="GH144" s="170"/>
      <c r="GI144" s="170"/>
      <c r="GJ144" s="170"/>
      <c r="GK144" s="170"/>
      <c r="GL144" s="170"/>
      <c r="GM144" s="170"/>
      <c r="GN144" s="170"/>
      <c r="GO144" s="170"/>
      <c r="GP144" s="170"/>
    </row>
    <row r="147" spans="1:2" x14ac:dyDescent="0.25">
      <c r="A147" s="517"/>
    </row>
    <row r="148" spans="1:2" x14ac:dyDescent="0.25">
      <c r="A148" s="517"/>
    </row>
    <row r="149" spans="1:2" ht="18.75" x14ac:dyDescent="0.25">
      <c r="A149" s="2386"/>
      <c r="B149" s="1419"/>
    </row>
    <row r="150" spans="1:2" x14ac:dyDescent="0.25">
      <c r="A150" s="517"/>
      <c r="B150" s="1419"/>
    </row>
    <row r="151" spans="1:2" x14ac:dyDescent="0.25">
      <c r="B151" s="1419"/>
    </row>
  </sheetData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103"/>
  <sheetViews>
    <sheetView topLeftCell="B1" zoomScale="80" zoomScaleNormal="80" workbookViewId="0">
      <selection activeCell="G22" sqref="G22"/>
    </sheetView>
  </sheetViews>
  <sheetFormatPr baseColWidth="10" defaultRowHeight="15.75" x14ac:dyDescent="0.25"/>
  <cols>
    <col min="1" max="1" width="51.140625" style="148" bestFit="1" customWidth="1"/>
    <col min="2" max="2" width="18" customWidth="1"/>
    <col min="3" max="3" width="18.140625" bestFit="1" customWidth="1"/>
    <col min="4" max="4" width="17" bestFit="1" customWidth="1"/>
    <col min="5" max="5" width="59.85546875" bestFit="1" customWidth="1"/>
    <col min="6" max="6" width="45.140625" style="148" bestFit="1" customWidth="1"/>
    <col min="7" max="7" width="60" style="644" bestFit="1" customWidth="1"/>
    <col min="8" max="8" width="31.42578125" bestFit="1" customWidth="1"/>
  </cols>
  <sheetData>
    <row r="1" spans="1:15" ht="24" thickBot="1" x14ac:dyDescent="0.4">
      <c r="A1" s="2656" t="s">
        <v>2130</v>
      </c>
      <c r="B1" s="2657"/>
      <c r="C1" s="2658"/>
      <c r="D1" s="196"/>
      <c r="E1" s="196"/>
      <c r="F1" s="2446"/>
      <c r="G1" s="2447"/>
    </row>
    <row r="2" spans="1:15" x14ac:dyDescent="0.25">
      <c r="A2" s="2462" t="s">
        <v>174</v>
      </c>
      <c r="B2" s="2450" t="s">
        <v>179</v>
      </c>
      <c r="C2" s="2450" t="s">
        <v>175</v>
      </c>
      <c r="D2" s="2450" t="s">
        <v>176</v>
      </c>
      <c r="E2" s="2450" t="s">
        <v>1221</v>
      </c>
      <c r="F2" s="2450" t="s">
        <v>10</v>
      </c>
      <c r="G2" s="977"/>
    </row>
    <row r="3" spans="1:15" hidden="1" x14ac:dyDescent="0.25">
      <c r="A3" s="2442" t="s">
        <v>199</v>
      </c>
      <c r="B3" s="2451" t="s">
        <v>200</v>
      </c>
      <c r="C3" s="2451" t="s">
        <v>182</v>
      </c>
      <c r="D3" s="2452"/>
      <c r="E3" s="1093" t="s">
        <v>782</v>
      </c>
      <c r="F3" s="1075"/>
      <c r="G3" s="1088"/>
    </row>
    <row r="4" spans="1:15" s="419" customFormat="1" hidden="1" x14ac:dyDescent="0.25">
      <c r="A4" s="2464"/>
      <c r="B4" s="2444"/>
      <c r="C4" s="2444"/>
      <c r="D4" s="2448"/>
      <c r="E4" s="1089" t="s">
        <v>2081</v>
      </c>
      <c r="F4" s="1089"/>
      <c r="G4" s="2119"/>
      <c r="H4" s="534"/>
      <c r="I4" s="534"/>
      <c r="J4" s="534"/>
    </row>
    <row r="5" spans="1:15" hidden="1" x14ac:dyDescent="0.25">
      <c r="A5" s="2449"/>
      <c r="B5" s="1089"/>
      <c r="C5" s="1089"/>
      <c r="D5" s="1089"/>
      <c r="E5" s="1089" t="s">
        <v>2081</v>
      </c>
      <c r="F5" s="1089"/>
      <c r="G5" s="1090"/>
      <c r="H5" s="149"/>
      <c r="I5" s="149"/>
      <c r="J5" s="149"/>
    </row>
    <row r="6" spans="1:15" hidden="1" x14ac:dyDescent="0.25">
      <c r="A6" s="2449"/>
      <c r="B6" s="1089"/>
      <c r="C6" s="1089"/>
      <c r="D6" s="2445"/>
      <c r="E6" s="1089" t="s">
        <v>2081</v>
      </c>
      <c r="F6" s="1089"/>
      <c r="G6" s="1090"/>
      <c r="H6" s="149"/>
      <c r="I6" s="149"/>
      <c r="J6" s="149"/>
    </row>
    <row r="7" spans="1:15" x14ac:dyDescent="0.25">
      <c r="A7" s="2471" t="s">
        <v>794</v>
      </c>
      <c r="B7" s="1730" t="s">
        <v>355</v>
      </c>
      <c r="C7" s="1730" t="s">
        <v>181</v>
      </c>
      <c r="D7" s="2472">
        <v>45946</v>
      </c>
      <c r="E7" s="1730" t="s">
        <v>2081</v>
      </c>
      <c r="F7" s="1730" t="s">
        <v>780</v>
      </c>
      <c r="G7" s="1091" t="s">
        <v>2131</v>
      </c>
      <c r="H7" s="149"/>
      <c r="I7" s="149"/>
      <c r="J7" s="149"/>
    </row>
    <row r="8" spans="1:15" x14ac:dyDescent="0.25">
      <c r="A8" s="2471" t="s">
        <v>309</v>
      </c>
      <c r="B8" s="1730" t="s">
        <v>310</v>
      </c>
      <c r="C8" s="1730" t="s">
        <v>181</v>
      </c>
      <c r="D8" s="2472">
        <v>46032</v>
      </c>
      <c r="E8" s="1730" t="s">
        <v>2105</v>
      </c>
      <c r="F8" s="1730" t="s">
        <v>780</v>
      </c>
      <c r="G8" s="1091" t="s">
        <v>2131</v>
      </c>
      <c r="H8" s="149"/>
      <c r="I8" s="149"/>
      <c r="J8" s="149"/>
      <c r="K8" s="149"/>
      <c r="L8" s="149"/>
      <c r="M8" s="149"/>
      <c r="N8" s="149"/>
      <c r="O8" s="149"/>
    </row>
    <row r="9" spans="1:15" x14ac:dyDescent="0.25">
      <c r="A9" s="2471" t="s">
        <v>1893</v>
      </c>
      <c r="B9" s="1730" t="s">
        <v>449</v>
      </c>
      <c r="C9" s="1730" t="s">
        <v>181</v>
      </c>
      <c r="D9" s="2472">
        <v>46009</v>
      </c>
      <c r="E9" s="1730" t="s">
        <v>2085</v>
      </c>
      <c r="F9" s="1730" t="s">
        <v>780</v>
      </c>
      <c r="G9" s="1090"/>
      <c r="H9" s="149"/>
      <c r="I9" s="149"/>
      <c r="J9" s="149"/>
    </row>
    <row r="10" spans="1:15" x14ac:dyDescent="0.25">
      <c r="A10" s="2471" t="s">
        <v>2093</v>
      </c>
      <c r="B10" s="1730" t="s">
        <v>278</v>
      </c>
      <c r="C10" s="1730" t="s">
        <v>181</v>
      </c>
      <c r="D10" s="2472">
        <v>45978</v>
      </c>
      <c r="E10" s="1730" t="s">
        <v>2085</v>
      </c>
      <c r="F10" s="1730" t="s">
        <v>780</v>
      </c>
      <c r="G10" s="1090"/>
      <c r="H10" s="977"/>
      <c r="I10" s="149"/>
      <c r="J10" s="149"/>
    </row>
    <row r="11" spans="1:15" x14ac:dyDescent="0.25">
      <c r="A11" s="2471" t="s">
        <v>279</v>
      </c>
      <c r="B11" s="1730" t="s">
        <v>280</v>
      </c>
      <c r="C11" s="1730" t="s">
        <v>181</v>
      </c>
      <c r="D11" s="2472">
        <v>45990</v>
      </c>
      <c r="E11" s="1730" t="s">
        <v>2085</v>
      </c>
      <c r="F11" s="1730" t="s">
        <v>780</v>
      </c>
      <c r="G11" s="1090"/>
      <c r="H11" s="977"/>
      <c r="I11" s="149"/>
      <c r="J11" s="149"/>
    </row>
    <row r="12" spans="1:15" x14ac:dyDescent="0.25">
      <c r="A12" s="2471" t="s">
        <v>199</v>
      </c>
      <c r="B12" s="1730" t="s">
        <v>200</v>
      </c>
      <c r="C12" s="1730" t="s">
        <v>181</v>
      </c>
      <c r="D12" s="2472">
        <v>46047</v>
      </c>
      <c r="E12" s="1730" t="s">
        <v>2098</v>
      </c>
      <c r="F12" s="1730" t="s">
        <v>780</v>
      </c>
      <c r="G12" s="1091" t="s">
        <v>2133</v>
      </c>
      <c r="H12" s="149"/>
      <c r="I12" s="149"/>
      <c r="J12" s="149"/>
      <c r="K12" s="149"/>
      <c r="L12" s="149"/>
      <c r="M12" s="149"/>
      <c r="N12" s="149"/>
      <c r="O12" s="149"/>
    </row>
    <row r="13" spans="1:15" x14ac:dyDescent="0.25">
      <c r="A13" s="2471" t="s">
        <v>1402</v>
      </c>
      <c r="B13" s="1730" t="s">
        <v>204</v>
      </c>
      <c r="C13" s="1730" t="s">
        <v>181</v>
      </c>
      <c r="D13" s="2472">
        <v>46006</v>
      </c>
      <c r="E13" s="1730" t="s">
        <v>2098</v>
      </c>
      <c r="F13" s="1730" t="s">
        <v>780</v>
      </c>
      <c r="G13" s="1091" t="s">
        <v>2133</v>
      </c>
      <c r="H13" s="149"/>
      <c r="I13" s="149"/>
      <c r="J13" s="149"/>
      <c r="K13" s="149"/>
      <c r="L13" s="149"/>
      <c r="M13" s="149"/>
      <c r="N13" s="149"/>
      <c r="O13" s="149"/>
    </row>
    <row r="14" spans="1:15" hidden="1" x14ac:dyDescent="0.25">
      <c r="A14" s="2476"/>
      <c r="B14" s="834"/>
      <c r="C14" s="834"/>
      <c r="D14" s="2477"/>
      <c r="E14" s="834"/>
      <c r="F14" s="834"/>
      <c r="G14" s="1091"/>
      <c r="H14" s="149"/>
      <c r="I14" s="149"/>
      <c r="J14" s="149"/>
    </row>
    <row r="15" spans="1:15" x14ac:dyDescent="0.25">
      <c r="A15" s="2471" t="s">
        <v>1934</v>
      </c>
      <c r="B15" s="1730" t="s">
        <v>2102</v>
      </c>
      <c r="C15" s="1730" t="s">
        <v>181</v>
      </c>
      <c r="D15" s="2472"/>
      <c r="E15" s="1730" t="s">
        <v>2098</v>
      </c>
      <c r="F15" s="1730" t="s">
        <v>2103</v>
      </c>
      <c r="G15" s="977" t="s">
        <v>2133</v>
      </c>
      <c r="H15" s="149"/>
      <c r="I15" s="149"/>
      <c r="J15" s="149"/>
      <c r="K15" s="149"/>
      <c r="L15" s="149"/>
      <c r="M15" s="149"/>
      <c r="N15" s="149"/>
      <c r="O15" s="149"/>
    </row>
    <row r="16" spans="1:15" x14ac:dyDescent="0.25">
      <c r="A16" s="2471" t="s">
        <v>212</v>
      </c>
      <c r="B16" s="1730" t="s">
        <v>213</v>
      </c>
      <c r="C16" s="1730" t="s">
        <v>181</v>
      </c>
      <c r="D16" s="2472">
        <v>45944</v>
      </c>
      <c r="E16" s="1730" t="s">
        <v>98</v>
      </c>
      <c r="F16" s="1730" t="s">
        <v>780</v>
      </c>
      <c r="G16" s="977"/>
      <c r="H16" s="149"/>
      <c r="I16" s="149"/>
      <c r="J16" s="149"/>
    </row>
    <row r="17" spans="1:10" hidden="1" x14ac:dyDescent="0.25">
      <c r="A17" s="2478"/>
      <c r="B17" s="2479"/>
      <c r="C17" s="2479"/>
      <c r="D17" s="2480"/>
      <c r="E17" s="2479"/>
      <c r="F17" s="2479" t="s">
        <v>2082</v>
      </c>
      <c r="G17" s="977"/>
    </row>
    <row r="18" spans="1:10" hidden="1" x14ac:dyDescent="0.25">
      <c r="A18" s="2478"/>
      <c r="B18" s="2479"/>
      <c r="C18" s="2479"/>
      <c r="D18" s="2480"/>
      <c r="E18" s="2479"/>
      <c r="F18" s="2479" t="s">
        <v>2082</v>
      </c>
      <c r="G18" s="977"/>
    </row>
    <row r="19" spans="1:10" s="1022" customFormat="1" x14ac:dyDescent="0.25">
      <c r="A19" s="2564" t="s">
        <v>2108</v>
      </c>
      <c r="B19" s="2563" t="s">
        <v>2109</v>
      </c>
      <c r="C19" s="2563" t="s">
        <v>182</v>
      </c>
      <c r="D19" s="2565">
        <v>46775</v>
      </c>
      <c r="E19" s="2563" t="s">
        <v>2107</v>
      </c>
      <c r="F19" s="2563" t="s">
        <v>2082</v>
      </c>
      <c r="G19" s="1091" t="s">
        <v>2200</v>
      </c>
    </row>
    <row r="20" spans="1:10" x14ac:dyDescent="0.25">
      <c r="A20" s="2471" t="s">
        <v>256</v>
      </c>
      <c r="B20" s="1730" t="s">
        <v>257</v>
      </c>
      <c r="C20" s="1730" t="s">
        <v>181</v>
      </c>
      <c r="D20" s="2472">
        <v>45955</v>
      </c>
      <c r="E20" s="1730" t="s">
        <v>2107</v>
      </c>
      <c r="F20" s="1730" t="s">
        <v>780</v>
      </c>
      <c r="G20" s="977"/>
    </row>
    <row r="21" spans="1:10" x14ac:dyDescent="0.25">
      <c r="A21" s="2564" t="s">
        <v>221</v>
      </c>
      <c r="B21" s="2563" t="s">
        <v>222</v>
      </c>
      <c r="C21" s="2563" t="s">
        <v>182</v>
      </c>
      <c r="D21" s="2565">
        <v>46633</v>
      </c>
      <c r="E21" s="2563" t="s">
        <v>2107</v>
      </c>
      <c r="F21" s="2563" t="s">
        <v>2082</v>
      </c>
      <c r="G21" s="977" t="s">
        <v>2201</v>
      </c>
    </row>
    <row r="22" spans="1:10" x14ac:dyDescent="0.25">
      <c r="A22" s="2465" t="s">
        <v>755</v>
      </c>
      <c r="B22" s="1496" t="s">
        <v>180</v>
      </c>
      <c r="C22" s="1496" t="s">
        <v>182</v>
      </c>
      <c r="D22" s="1497">
        <v>46071</v>
      </c>
      <c r="E22" s="1496" t="s">
        <v>2081</v>
      </c>
      <c r="F22" s="1496" t="s">
        <v>2083</v>
      </c>
      <c r="G22" s="1090"/>
    </row>
    <row r="23" spans="1:10" ht="18.75" x14ac:dyDescent="0.3">
      <c r="A23" s="2465" t="s">
        <v>1068</v>
      </c>
      <c r="B23" s="1496" t="s">
        <v>1069</v>
      </c>
      <c r="C23" s="1496" t="s">
        <v>182</v>
      </c>
      <c r="D23" s="1497">
        <v>46079</v>
      </c>
      <c r="E23" s="1496" t="s">
        <v>2081</v>
      </c>
      <c r="F23" s="1496" t="s">
        <v>2083</v>
      </c>
      <c r="G23" s="1697"/>
    </row>
    <row r="24" spans="1:10" s="1022" customFormat="1" x14ac:dyDescent="0.25">
      <c r="A24" s="2467" t="s">
        <v>2090</v>
      </c>
      <c r="B24" s="2457" t="s">
        <v>1851</v>
      </c>
      <c r="C24" s="2457" t="s">
        <v>182</v>
      </c>
      <c r="D24" s="2458">
        <v>46089</v>
      </c>
      <c r="E24" s="2457" t="s">
        <v>2085</v>
      </c>
      <c r="F24" s="2457" t="s">
        <v>2083</v>
      </c>
      <c r="G24" s="977"/>
    </row>
    <row r="25" spans="1:10" x14ac:dyDescent="0.25">
      <c r="A25" s="2473" t="s">
        <v>1812</v>
      </c>
      <c r="B25" s="2474" t="s">
        <v>1813</v>
      </c>
      <c r="C25" s="2474" t="s">
        <v>182</v>
      </c>
      <c r="D25" s="2475">
        <v>46055</v>
      </c>
      <c r="E25" s="2474" t="s">
        <v>2085</v>
      </c>
      <c r="F25" s="2457" t="s">
        <v>2083</v>
      </c>
      <c r="G25" s="977" t="s">
        <v>2132</v>
      </c>
    </row>
    <row r="26" spans="1:10" x14ac:dyDescent="0.25">
      <c r="A26" s="2473" t="s">
        <v>1816</v>
      </c>
      <c r="B26" s="2474" t="s">
        <v>1305</v>
      </c>
      <c r="C26" s="2474" t="s">
        <v>182</v>
      </c>
      <c r="D26" s="2475">
        <v>46060</v>
      </c>
      <c r="E26" s="2474" t="s">
        <v>2085</v>
      </c>
      <c r="F26" s="2457" t="s">
        <v>2083</v>
      </c>
      <c r="G26" s="977" t="s">
        <v>2132</v>
      </c>
    </row>
    <row r="27" spans="1:10" x14ac:dyDescent="0.25">
      <c r="A27" s="2473" t="s">
        <v>1492</v>
      </c>
      <c r="B27" s="2474" t="s">
        <v>1491</v>
      </c>
      <c r="C27" s="2474" t="s">
        <v>182</v>
      </c>
      <c r="D27" s="2475">
        <v>46066</v>
      </c>
      <c r="E27" s="2474" t="s">
        <v>2107</v>
      </c>
      <c r="F27" s="2474" t="s">
        <v>2083</v>
      </c>
      <c r="G27" s="977"/>
    </row>
    <row r="28" spans="1:10" ht="84" x14ac:dyDescent="0.35">
      <c r="A28" s="2468" t="s">
        <v>288</v>
      </c>
      <c r="B28" s="2459" t="s">
        <v>289</v>
      </c>
      <c r="C28" s="2459" t="s">
        <v>181</v>
      </c>
      <c r="D28" s="2460" t="s">
        <v>2095</v>
      </c>
      <c r="E28" s="2459" t="s">
        <v>2085</v>
      </c>
      <c r="F28" s="2461" t="s">
        <v>2094</v>
      </c>
      <c r="G28" s="977"/>
    </row>
    <row r="29" spans="1:10" ht="21" x14ac:dyDescent="0.35">
      <c r="A29" s="2468" t="s">
        <v>201</v>
      </c>
      <c r="B29" s="2459" t="s">
        <v>202</v>
      </c>
      <c r="C29" s="2469" t="s">
        <v>181</v>
      </c>
      <c r="D29" s="2460" t="s">
        <v>806</v>
      </c>
      <c r="E29" s="2459" t="s">
        <v>2100</v>
      </c>
      <c r="F29" s="2469" t="s">
        <v>780</v>
      </c>
      <c r="G29" s="977"/>
    </row>
    <row r="30" spans="1:10" x14ac:dyDescent="0.25">
      <c r="A30" s="2463" t="s">
        <v>2080</v>
      </c>
      <c r="B30" s="2454" t="s">
        <v>239</v>
      </c>
      <c r="C30" s="2453" t="s">
        <v>182</v>
      </c>
      <c r="D30" s="2455">
        <v>46162</v>
      </c>
      <c r="E30" s="2453" t="s">
        <v>2081</v>
      </c>
      <c r="F30" s="2453" t="s">
        <v>2082</v>
      </c>
      <c r="G30" s="2167"/>
      <c r="H30" s="149"/>
      <c r="I30" s="149"/>
      <c r="J30" s="149"/>
    </row>
    <row r="31" spans="1:10" x14ac:dyDescent="0.25">
      <c r="A31" s="2463" t="s">
        <v>192</v>
      </c>
      <c r="B31" s="2453" t="s">
        <v>193</v>
      </c>
      <c r="C31" s="2453" t="s">
        <v>182</v>
      </c>
      <c r="D31" s="2455">
        <v>46617</v>
      </c>
      <c r="E31" s="2453" t="s">
        <v>2081</v>
      </c>
      <c r="F31" s="2453" t="s">
        <v>2082</v>
      </c>
      <c r="G31" s="977"/>
    </row>
    <row r="32" spans="1:10" x14ac:dyDescent="0.25">
      <c r="A32" s="2463" t="s">
        <v>2084</v>
      </c>
      <c r="B32" s="2453" t="s">
        <v>287</v>
      </c>
      <c r="C32" s="2453" t="s">
        <v>182</v>
      </c>
      <c r="D32" s="2455">
        <v>46176</v>
      </c>
      <c r="E32" s="2453" t="s">
        <v>2081</v>
      </c>
      <c r="F32" s="2453" t="s">
        <v>2082</v>
      </c>
      <c r="G32" s="977"/>
    </row>
    <row r="33" spans="1:7" x14ac:dyDescent="0.25">
      <c r="A33" s="2463" t="s">
        <v>356</v>
      </c>
      <c r="B33" s="2453" t="s">
        <v>357</v>
      </c>
      <c r="C33" s="2453" t="s">
        <v>182</v>
      </c>
      <c r="D33" s="2455">
        <v>46141</v>
      </c>
      <c r="E33" s="2453" t="s">
        <v>2081</v>
      </c>
      <c r="F33" s="2453" t="s">
        <v>2082</v>
      </c>
      <c r="G33" s="977"/>
    </row>
    <row r="34" spans="1:7" s="1966" customFormat="1" x14ac:dyDescent="0.25">
      <c r="A34" s="2466" t="s">
        <v>1808</v>
      </c>
      <c r="B34" s="2454" t="s">
        <v>1809</v>
      </c>
      <c r="C34" s="2453" t="s">
        <v>182</v>
      </c>
      <c r="D34" s="2456">
        <v>46142</v>
      </c>
      <c r="E34" s="2454" t="s">
        <v>2085</v>
      </c>
      <c r="F34" s="2454" t="s">
        <v>2082</v>
      </c>
      <c r="G34" s="645"/>
    </row>
    <row r="35" spans="1:7" x14ac:dyDescent="0.25">
      <c r="A35" s="2463" t="s">
        <v>446</v>
      </c>
      <c r="B35" s="2454" t="s">
        <v>447</v>
      </c>
      <c r="C35" s="2454" t="s">
        <v>182</v>
      </c>
      <c r="D35" s="2456">
        <v>46578</v>
      </c>
      <c r="E35" s="2454" t="s">
        <v>2106</v>
      </c>
      <c r="F35" s="2454" t="s">
        <v>2082</v>
      </c>
      <c r="G35" s="977"/>
    </row>
    <row r="36" spans="1:7" x14ac:dyDescent="0.25">
      <c r="A36" s="2466" t="s">
        <v>2086</v>
      </c>
      <c r="B36" s="2454" t="s">
        <v>248</v>
      </c>
      <c r="C36" s="2454" t="s">
        <v>182</v>
      </c>
      <c r="D36" s="2456">
        <v>46208</v>
      </c>
      <c r="E36" s="2454" t="s">
        <v>2085</v>
      </c>
      <c r="F36" s="2454" t="s">
        <v>2082</v>
      </c>
      <c r="G36" s="977"/>
    </row>
    <row r="37" spans="1:7" x14ac:dyDescent="0.25">
      <c r="A37" s="2466" t="s">
        <v>1742</v>
      </c>
      <c r="B37" s="2454" t="s">
        <v>2087</v>
      </c>
      <c r="C37" s="2454" t="s">
        <v>182</v>
      </c>
      <c r="D37" s="2456">
        <v>46497</v>
      </c>
      <c r="E37" s="2454" t="s">
        <v>2085</v>
      </c>
      <c r="F37" s="2454" t="s">
        <v>2082</v>
      </c>
      <c r="G37" s="977"/>
    </row>
    <row r="38" spans="1:7" x14ac:dyDescent="0.25">
      <c r="A38" s="2466" t="s">
        <v>1885</v>
      </c>
      <c r="B38" s="2454" t="s">
        <v>2088</v>
      </c>
      <c r="C38" s="2454" t="s">
        <v>182</v>
      </c>
      <c r="D38" s="2456">
        <v>46507</v>
      </c>
      <c r="E38" s="2454" t="s">
        <v>2085</v>
      </c>
      <c r="F38" s="2454" t="s">
        <v>2082</v>
      </c>
      <c r="G38" s="977"/>
    </row>
    <row r="39" spans="1:7" x14ac:dyDescent="0.25">
      <c r="A39" s="2466" t="s">
        <v>318</v>
      </c>
      <c r="B39" s="2454" t="s">
        <v>381</v>
      </c>
      <c r="C39" s="2453" t="s">
        <v>182</v>
      </c>
      <c r="D39" s="2456">
        <v>46547</v>
      </c>
      <c r="E39" s="2454" t="s">
        <v>2085</v>
      </c>
      <c r="F39" s="2454" t="s">
        <v>2082</v>
      </c>
      <c r="G39" s="977"/>
    </row>
    <row r="40" spans="1:7" x14ac:dyDescent="0.25">
      <c r="A40" s="2463" t="s">
        <v>389</v>
      </c>
      <c r="B40" s="2453" t="s">
        <v>183</v>
      </c>
      <c r="C40" s="2454" t="s">
        <v>182</v>
      </c>
      <c r="D40" s="2455">
        <v>46537</v>
      </c>
      <c r="E40" s="2453" t="s">
        <v>2085</v>
      </c>
      <c r="F40" s="2453" t="s">
        <v>2082</v>
      </c>
      <c r="G40" s="977"/>
    </row>
    <row r="41" spans="1:7" x14ac:dyDescent="0.25">
      <c r="A41" s="2466" t="s">
        <v>252</v>
      </c>
      <c r="B41" s="2454" t="s">
        <v>253</v>
      </c>
      <c r="C41" s="2454" t="s">
        <v>182</v>
      </c>
      <c r="D41" s="2456">
        <v>46173</v>
      </c>
      <c r="E41" s="2454" t="s">
        <v>2085</v>
      </c>
      <c r="F41" s="2454" t="s">
        <v>2082</v>
      </c>
      <c r="G41" s="977"/>
    </row>
    <row r="42" spans="1:7" x14ac:dyDescent="0.25">
      <c r="A42" s="2466" t="s">
        <v>1374</v>
      </c>
      <c r="B42" s="2454" t="s">
        <v>2089</v>
      </c>
      <c r="C42" s="2454" t="s">
        <v>182</v>
      </c>
      <c r="D42" s="2456">
        <v>46519</v>
      </c>
      <c r="E42" s="2454" t="s">
        <v>2085</v>
      </c>
      <c r="F42" s="2454" t="s">
        <v>2082</v>
      </c>
      <c r="G42" s="977"/>
    </row>
    <row r="43" spans="1:7" x14ac:dyDescent="0.25">
      <c r="A43" s="2466" t="s">
        <v>1810</v>
      </c>
      <c r="B43" s="2454" t="s">
        <v>1811</v>
      </c>
      <c r="C43" s="2454" t="s">
        <v>182</v>
      </c>
      <c r="D43" s="2456">
        <v>46691</v>
      </c>
      <c r="E43" s="2454" t="s">
        <v>2085</v>
      </c>
      <c r="F43" s="2454" t="s">
        <v>2082</v>
      </c>
      <c r="G43" s="977"/>
    </row>
    <row r="44" spans="1:7" x14ac:dyDescent="0.25">
      <c r="A44" s="2466" t="s">
        <v>186</v>
      </c>
      <c r="B44" s="2454" t="s">
        <v>187</v>
      </c>
      <c r="C44" s="2454" t="s">
        <v>182</v>
      </c>
      <c r="D44" s="2456">
        <v>46165</v>
      </c>
      <c r="E44" s="2454" t="s">
        <v>2085</v>
      </c>
      <c r="F44" s="2454" t="s">
        <v>2082</v>
      </c>
      <c r="G44" s="977"/>
    </row>
    <row r="45" spans="1:7" x14ac:dyDescent="0.25">
      <c r="A45" s="2466" t="s">
        <v>1605</v>
      </c>
      <c r="B45" s="2454" t="s">
        <v>1308</v>
      </c>
      <c r="C45" s="2454" t="s">
        <v>182</v>
      </c>
      <c r="D45" s="2456">
        <v>46647</v>
      </c>
      <c r="E45" s="2454" t="s">
        <v>2085</v>
      </c>
      <c r="F45" s="2454" t="s">
        <v>2082</v>
      </c>
      <c r="G45" s="977"/>
    </row>
    <row r="46" spans="1:7" x14ac:dyDescent="0.25">
      <c r="A46" s="2466" t="s">
        <v>2091</v>
      </c>
      <c r="B46" s="2454" t="s">
        <v>188</v>
      </c>
      <c r="C46" s="2454" t="s">
        <v>260</v>
      </c>
      <c r="D46" s="2456">
        <v>46222</v>
      </c>
      <c r="E46" s="2454" t="s">
        <v>2085</v>
      </c>
      <c r="F46" s="2454" t="s">
        <v>2082</v>
      </c>
      <c r="G46" s="977"/>
    </row>
    <row r="47" spans="1:7" x14ac:dyDescent="0.25">
      <c r="A47" s="2466" t="s">
        <v>275</v>
      </c>
      <c r="B47" s="2454" t="s">
        <v>2092</v>
      </c>
      <c r="C47" s="2454" t="s">
        <v>182</v>
      </c>
      <c r="D47" s="2456">
        <v>46222</v>
      </c>
      <c r="E47" s="2454" t="s">
        <v>2085</v>
      </c>
      <c r="F47" s="2454" t="s">
        <v>2082</v>
      </c>
      <c r="G47" s="977"/>
    </row>
    <row r="48" spans="1:7" x14ac:dyDescent="0.25">
      <c r="A48" s="2463" t="s">
        <v>1814</v>
      </c>
      <c r="B48" s="2453" t="s">
        <v>1815</v>
      </c>
      <c r="C48" s="2453" t="s">
        <v>182</v>
      </c>
      <c r="D48" s="2455">
        <v>46233</v>
      </c>
      <c r="E48" s="2453" t="s">
        <v>2085</v>
      </c>
      <c r="F48" s="2454" t="s">
        <v>2082</v>
      </c>
      <c r="G48" s="977"/>
    </row>
    <row r="49" spans="1:7" x14ac:dyDescent="0.25">
      <c r="A49" s="2463" t="s">
        <v>1739</v>
      </c>
      <c r="B49" s="2453" t="s">
        <v>1855</v>
      </c>
      <c r="C49" s="2453" t="s">
        <v>182</v>
      </c>
      <c r="D49" s="2455">
        <v>46126</v>
      </c>
      <c r="E49" s="2453" t="s">
        <v>2085</v>
      </c>
      <c r="F49" s="2453" t="s">
        <v>2082</v>
      </c>
      <c r="G49" s="977"/>
    </row>
    <row r="50" spans="1:7" x14ac:dyDescent="0.25">
      <c r="A50" s="2463" t="s">
        <v>468</v>
      </c>
      <c r="B50" s="2453" t="s">
        <v>285</v>
      </c>
      <c r="C50" s="2453" t="s">
        <v>182</v>
      </c>
      <c r="D50" s="2455">
        <v>46561</v>
      </c>
      <c r="E50" s="2453" t="s">
        <v>2085</v>
      </c>
      <c r="F50" s="2454" t="s">
        <v>2082</v>
      </c>
      <c r="G50" s="977"/>
    </row>
    <row r="51" spans="1:7" x14ac:dyDescent="0.25">
      <c r="A51" s="2463" t="s">
        <v>1380</v>
      </c>
      <c r="B51" s="2453" t="s">
        <v>1509</v>
      </c>
      <c r="C51" s="2453" t="s">
        <v>182</v>
      </c>
      <c r="D51" s="2455">
        <v>46159</v>
      </c>
      <c r="E51" s="2453" t="s">
        <v>2085</v>
      </c>
      <c r="F51" s="2454" t="s">
        <v>2082</v>
      </c>
      <c r="G51" s="977"/>
    </row>
    <row r="52" spans="1:7" x14ac:dyDescent="0.25">
      <c r="A52" s="2463" t="s">
        <v>2096</v>
      </c>
      <c r="B52" s="2453" t="s">
        <v>2097</v>
      </c>
      <c r="C52" s="2453" t="s">
        <v>182</v>
      </c>
      <c r="D52" s="2455">
        <v>46229</v>
      </c>
      <c r="E52" s="2453" t="s">
        <v>2085</v>
      </c>
      <c r="F52" s="2453" t="s">
        <v>2082</v>
      </c>
    </row>
    <row r="53" spans="1:7" x14ac:dyDescent="0.25">
      <c r="A53" s="2463" t="s">
        <v>1887</v>
      </c>
      <c r="B53" s="2453" t="s">
        <v>1507</v>
      </c>
      <c r="C53" s="2453" t="s">
        <v>182</v>
      </c>
      <c r="D53" s="2455">
        <v>46751</v>
      </c>
      <c r="E53" s="2453" t="s">
        <v>2099</v>
      </c>
      <c r="F53" s="2454" t="s">
        <v>2082</v>
      </c>
    </row>
    <row r="54" spans="1:7" x14ac:dyDescent="0.25">
      <c r="A54" s="2463" t="s">
        <v>1407</v>
      </c>
      <c r="B54" s="2453" t="s">
        <v>1508</v>
      </c>
      <c r="C54" s="2453" t="s">
        <v>182</v>
      </c>
      <c r="D54" s="2455">
        <v>46603</v>
      </c>
      <c r="E54" s="2453" t="s">
        <v>2099</v>
      </c>
      <c r="F54" s="2454" t="s">
        <v>2082</v>
      </c>
    </row>
    <row r="55" spans="1:7" x14ac:dyDescent="0.25">
      <c r="A55" s="2463" t="s">
        <v>205</v>
      </c>
      <c r="B55" s="2453" t="s">
        <v>206</v>
      </c>
      <c r="C55" s="2454" t="s">
        <v>182</v>
      </c>
      <c r="D55" s="2455">
        <v>46393</v>
      </c>
      <c r="E55" s="2453" t="s">
        <v>2101</v>
      </c>
      <c r="F55" s="2454" t="s">
        <v>2082</v>
      </c>
    </row>
    <row r="56" spans="1:7" x14ac:dyDescent="0.25">
      <c r="A56" s="2463" t="s">
        <v>217</v>
      </c>
      <c r="B56" s="2453" t="s">
        <v>218</v>
      </c>
      <c r="C56" s="2454" t="s">
        <v>182</v>
      </c>
      <c r="D56" s="2455">
        <v>46456</v>
      </c>
      <c r="E56" s="2453" t="s">
        <v>2098</v>
      </c>
      <c r="F56" s="2454" t="s">
        <v>2082</v>
      </c>
    </row>
    <row r="57" spans="1:7" x14ac:dyDescent="0.25">
      <c r="A57" s="2463" t="s">
        <v>210</v>
      </c>
      <c r="B57" s="2453" t="s">
        <v>211</v>
      </c>
      <c r="C57" s="2454" t="s">
        <v>182</v>
      </c>
      <c r="D57" s="2455">
        <v>46457</v>
      </c>
      <c r="E57" s="2453" t="s">
        <v>2098</v>
      </c>
      <c r="F57" s="2454" t="s">
        <v>2082</v>
      </c>
    </row>
    <row r="58" spans="1:7" x14ac:dyDescent="0.25">
      <c r="A58" s="2463" t="s">
        <v>225</v>
      </c>
      <c r="B58" s="2453" t="s">
        <v>226</v>
      </c>
      <c r="C58" s="2454" t="s">
        <v>182</v>
      </c>
      <c r="D58" s="2455">
        <v>46771</v>
      </c>
      <c r="E58" s="2453" t="s">
        <v>98</v>
      </c>
      <c r="F58" s="2454" t="s">
        <v>2082</v>
      </c>
    </row>
    <row r="59" spans="1:7" x14ac:dyDescent="0.25">
      <c r="A59" s="2463" t="s">
        <v>2104</v>
      </c>
      <c r="B59" s="2453" t="s">
        <v>373</v>
      </c>
      <c r="C59" s="2454" t="s">
        <v>182</v>
      </c>
      <c r="D59" s="2455">
        <v>46115</v>
      </c>
      <c r="E59" s="2453" t="s">
        <v>98</v>
      </c>
      <c r="F59" s="2454" t="s">
        <v>2082</v>
      </c>
    </row>
    <row r="60" spans="1:7" x14ac:dyDescent="0.25">
      <c r="A60" s="2463" t="s">
        <v>235</v>
      </c>
      <c r="B60" s="2453" t="s">
        <v>236</v>
      </c>
      <c r="C60" s="2454" t="s">
        <v>182</v>
      </c>
      <c r="D60" s="2455">
        <v>46331</v>
      </c>
      <c r="E60" s="2453" t="s">
        <v>2107</v>
      </c>
      <c r="F60" s="2454" t="s">
        <v>2082</v>
      </c>
    </row>
    <row r="61" spans="1:7" x14ac:dyDescent="0.25">
      <c r="A61" s="2463" t="s">
        <v>244</v>
      </c>
      <c r="B61" s="2453" t="s">
        <v>245</v>
      </c>
      <c r="C61" s="2454" t="s">
        <v>182</v>
      </c>
      <c r="D61" s="2455">
        <v>46654</v>
      </c>
      <c r="E61" s="2453" t="s">
        <v>2107</v>
      </c>
      <c r="F61" s="2454" t="s">
        <v>2082</v>
      </c>
    </row>
    <row r="62" spans="1:7" x14ac:dyDescent="0.25">
      <c r="A62" s="2463" t="s">
        <v>246</v>
      </c>
      <c r="B62" s="2453" t="s">
        <v>247</v>
      </c>
      <c r="C62" s="2454" t="s">
        <v>182</v>
      </c>
      <c r="D62" s="2455">
        <v>46187</v>
      </c>
      <c r="E62" s="2453" t="s">
        <v>2107</v>
      </c>
      <c r="F62" s="2454" t="s">
        <v>2082</v>
      </c>
    </row>
    <row r="63" spans="1:7" x14ac:dyDescent="0.25">
      <c r="A63" s="2463" t="s">
        <v>1498</v>
      </c>
      <c r="B63" s="2453" t="s">
        <v>185</v>
      </c>
      <c r="C63" s="2454" t="s">
        <v>182</v>
      </c>
      <c r="D63" s="2455">
        <v>46604</v>
      </c>
      <c r="E63" s="2453" t="s">
        <v>2107</v>
      </c>
      <c r="F63" s="2454" t="s">
        <v>2082</v>
      </c>
    </row>
    <row r="64" spans="1:7" x14ac:dyDescent="0.25">
      <c r="A64" s="2463" t="s">
        <v>1738</v>
      </c>
      <c r="B64" s="2453" t="s">
        <v>1741</v>
      </c>
      <c r="C64" s="2454" t="s">
        <v>182</v>
      </c>
      <c r="D64" s="2455">
        <v>46675</v>
      </c>
      <c r="E64" s="2453" t="s">
        <v>2107</v>
      </c>
      <c r="F64" s="2454" t="s">
        <v>2082</v>
      </c>
    </row>
    <row r="65" spans="1:6" x14ac:dyDescent="0.25">
      <c r="A65" s="2463" t="s">
        <v>2110</v>
      </c>
      <c r="B65" s="2453" t="s">
        <v>2111</v>
      </c>
      <c r="C65" s="2454" t="s">
        <v>182</v>
      </c>
      <c r="D65" s="2455">
        <v>46610</v>
      </c>
      <c r="E65" s="2453" t="s">
        <v>2107</v>
      </c>
      <c r="F65" s="2454" t="s">
        <v>2082</v>
      </c>
    </row>
    <row r="66" spans="1:6" x14ac:dyDescent="0.25">
      <c r="A66" s="2463" t="s">
        <v>1386</v>
      </c>
      <c r="B66" s="2453" t="s">
        <v>2112</v>
      </c>
      <c r="C66" s="2454" t="s">
        <v>182</v>
      </c>
      <c r="D66" s="2455">
        <v>46376</v>
      </c>
      <c r="E66" s="2453" t="s">
        <v>2107</v>
      </c>
      <c r="F66" s="2454" t="s">
        <v>2082</v>
      </c>
    </row>
    <row r="67" spans="1:6" x14ac:dyDescent="0.25">
      <c r="A67" s="2463" t="s">
        <v>1561</v>
      </c>
      <c r="B67" s="2453" t="s">
        <v>2113</v>
      </c>
      <c r="C67" s="2454" t="s">
        <v>182</v>
      </c>
      <c r="D67" s="2455">
        <v>46598</v>
      </c>
      <c r="E67" s="2453" t="s">
        <v>2107</v>
      </c>
      <c r="F67" s="2454" t="s">
        <v>2082</v>
      </c>
    </row>
    <row r="68" spans="1:6" x14ac:dyDescent="0.25">
      <c r="A68" s="2463" t="s">
        <v>2114</v>
      </c>
      <c r="B68" s="2453" t="s">
        <v>2115</v>
      </c>
      <c r="C68" s="2454" t="s">
        <v>182</v>
      </c>
      <c r="D68" s="2455">
        <v>46201</v>
      </c>
      <c r="E68" s="2453" t="s">
        <v>2107</v>
      </c>
      <c r="F68" s="2454" t="s">
        <v>2082</v>
      </c>
    </row>
    <row r="69" spans="1:6" x14ac:dyDescent="0.25">
      <c r="A69" s="2463" t="s">
        <v>2116</v>
      </c>
      <c r="B69" s="2453" t="s">
        <v>2117</v>
      </c>
      <c r="C69" s="2454" t="s">
        <v>182</v>
      </c>
      <c r="D69" s="2455">
        <v>46121</v>
      </c>
      <c r="E69" s="2453" t="s">
        <v>2107</v>
      </c>
      <c r="F69" s="2454" t="s">
        <v>2082</v>
      </c>
    </row>
    <row r="70" spans="1:6" x14ac:dyDescent="0.25">
      <c r="A70" s="2463" t="s">
        <v>1562</v>
      </c>
      <c r="B70" s="2453" t="s">
        <v>1418</v>
      </c>
      <c r="C70" s="2454" t="s">
        <v>182</v>
      </c>
      <c r="D70" s="2455" t="s">
        <v>2118</v>
      </c>
      <c r="E70" s="2453" t="s">
        <v>2107</v>
      </c>
      <c r="F70" s="2454" t="s">
        <v>2082</v>
      </c>
    </row>
    <row r="71" spans="1:6" x14ac:dyDescent="0.25">
      <c r="A71" s="2463" t="s">
        <v>1817</v>
      </c>
      <c r="B71" s="2453" t="s">
        <v>1818</v>
      </c>
      <c r="C71" s="2454" t="s">
        <v>260</v>
      </c>
      <c r="D71" s="2455">
        <v>46680</v>
      </c>
      <c r="E71" s="2453" t="s">
        <v>2107</v>
      </c>
      <c r="F71" s="2454" t="s">
        <v>2082</v>
      </c>
    </row>
    <row r="72" spans="1:6" x14ac:dyDescent="0.25">
      <c r="A72" s="2463" t="s">
        <v>2119</v>
      </c>
      <c r="B72" s="2453" t="s">
        <v>2120</v>
      </c>
      <c r="C72" s="2454" t="s">
        <v>182</v>
      </c>
      <c r="D72" s="2455">
        <v>46213</v>
      </c>
      <c r="E72" s="2453" t="s">
        <v>2107</v>
      </c>
      <c r="F72" s="2454" t="s">
        <v>2082</v>
      </c>
    </row>
    <row r="73" spans="1:6" x14ac:dyDescent="0.25">
      <c r="A73" s="2463" t="s">
        <v>258</v>
      </c>
      <c r="B73" s="2453" t="s">
        <v>259</v>
      </c>
      <c r="C73" s="2454" t="s">
        <v>260</v>
      </c>
      <c r="D73" s="2455">
        <v>46197</v>
      </c>
      <c r="E73" s="2453" t="s">
        <v>2107</v>
      </c>
      <c r="F73" s="2454" t="s">
        <v>2082</v>
      </c>
    </row>
    <row r="74" spans="1:6" x14ac:dyDescent="0.25">
      <c r="A74" s="2463" t="s">
        <v>265</v>
      </c>
      <c r="B74" s="2453" t="s">
        <v>266</v>
      </c>
      <c r="C74" s="2454" t="s">
        <v>182</v>
      </c>
      <c r="D74" s="2455">
        <v>46680</v>
      </c>
      <c r="E74" s="2453" t="s">
        <v>2107</v>
      </c>
      <c r="F74" s="2454" t="s">
        <v>2082</v>
      </c>
    </row>
    <row r="75" spans="1:6" x14ac:dyDescent="0.25">
      <c r="A75" s="2463" t="s">
        <v>1563</v>
      </c>
      <c r="B75" s="2453" t="s">
        <v>1419</v>
      </c>
      <c r="C75" s="2454" t="s">
        <v>182</v>
      </c>
      <c r="D75" s="2455">
        <v>46453</v>
      </c>
      <c r="E75" s="2453" t="s">
        <v>2107</v>
      </c>
      <c r="F75" s="2454" t="s">
        <v>2082</v>
      </c>
    </row>
    <row r="76" spans="1:6" x14ac:dyDescent="0.25">
      <c r="A76" s="2463" t="s">
        <v>2121</v>
      </c>
      <c r="B76" s="2453" t="s">
        <v>1499</v>
      </c>
      <c r="C76" s="2454" t="s">
        <v>182</v>
      </c>
      <c r="D76" s="2455">
        <v>46493</v>
      </c>
      <c r="E76" s="2453" t="s">
        <v>2107</v>
      </c>
      <c r="F76" s="2454" t="s">
        <v>2082</v>
      </c>
    </row>
    <row r="77" spans="1:6" x14ac:dyDescent="0.25">
      <c r="A77" s="2463" t="s">
        <v>261</v>
      </c>
      <c r="B77" s="2453" t="s">
        <v>262</v>
      </c>
      <c r="C77" s="2454" t="s">
        <v>182</v>
      </c>
      <c r="D77" s="2455">
        <v>46493</v>
      </c>
      <c r="E77" s="2453" t="s">
        <v>2107</v>
      </c>
      <c r="F77" s="2454" t="s">
        <v>2082</v>
      </c>
    </row>
    <row r="78" spans="1:6" x14ac:dyDescent="0.25">
      <c r="A78" s="2463" t="s">
        <v>263</v>
      </c>
      <c r="B78" s="2453" t="s">
        <v>264</v>
      </c>
      <c r="C78" s="2454" t="s">
        <v>182</v>
      </c>
      <c r="D78" s="2455">
        <v>46219</v>
      </c>
      <c r="E78" s="2453" t="s">
        <v>2107</v>
      </c>
      <c r="F78" s="2454" t="s">
        <v>2082</v>
      </c>
    </row>
    <row r="79" spans="1:6" x14ac:dyDescent="0.25">
      <c r="A79" s="2463" t="s">
        <v>1565</v>
      </c>
      <c r="B79" s="2453" t="s">
        <v>268</v>
      </c>
      <c r="C79" s="2454" t="s">
        <v>182</v>
      </c>
      <c r="D79" s="2455">
        <v>46680</v>
      </c>
      <c r="E79" s="2453" t="s">
        <v>2107</v>
      </c>
      <c r="F79" s="2454" t="s">
        <v>2082</v>
      </c>
    </row>
    <row r="80" spans="1:6" x14ac:dyDescent="0.25">
      <c r="A80" s="2463" t="s">
        <v>269</v>
      </c>
      <c r="B80" s="2453" t="s">
        <v>270</v>
      </c>
      <c r="C80" s="2454" t="s">
        <v>182</v>
      </c>
      <c r="D80" s="2455">
        <v>46227</v>
      </c>
      <c r="E80" s="2453" t="s">
        <v>2107</v>
      </c>
      <c r="F80" s="2454" t="s">
        <v>2082</v>
      </c>
    </row>
    <row r="81" spans="1:6" x14ac:dyDescent="0.25">
      <c r="A81" s="2463" t="s">
        <v>1736</v>
      </c>
      <c r="B81" s="2453" t="s">
        <v>2122</v>
      </c>
      <c r="C81" s="2454" t="s">
        <v>182</v>
      </c>
      <c r="D81" s="2455">
        <v>46125</v>
      </c>
      <c r="E81" s="2453" t="s">
        <v>2107</v>
      </c>
      <c r="F81" s="2454" t="s">
        <v>2082</v>
      </c>
    </row>
    <row r="82" spans="1:6" x14ac:dyDescent="0.25">
      <c r="A82" s="2463" t="s">
        <v>781</v>
      </c>
      <c r="B82" s="2453" t="s">
        <v>731</v>
      </c>
      <c r="C82" s="2454" t="s">
        <v>182</v>
      </c>
      <c r="D82" s="2455">
        <v>46421</v>
      </c>
      <c r="E82" s="2453" t="s">
        <v>2107</v>
      </c>
      <c r="F82" s="2454" t="s">
        <v>2082</v>
      </c>
    </row>
    <row r="83" spans="1:6" x14ac:dyDescent="0.25">
      <c r="A83" s="2463" t="s">
        <v>273</v>
      </c>
      <c r="B83" s="2453" t="s">
        <v>274</v>
      </c>
      <c r="C83" s="2454" t="s">
        <v>182</v>
      </c>
      <c r="D83" s="2455">
        <v>46194</v>
      </c>
      <c r="E83" s="2453" t="s">
        <v>2107</v>
      </c>
      <c r="F83" s="2454" t="s">
        <v>2082</v>
      </c>
    </row>
    <row r="84" spans="1:6" x14ac:dyDescent="0.25">
      <c r="A84" s="2463" t="s">
        <v>2123</v>
      </c>
      <c r="B84" s="2453" t="s">
        <v>1493</v>
      </c>
      <c r="C84" s="2454" t="s">
        <v>182</v>
      </c>
      <c r="D84" s="2455">
        <v>46564</v>
      </c>
      <c r="E84" s="2453" t="s">
        <v>2107</v>
      </c>
      <c r="F84" s="2454" t="s">
        <v>2082</v>
      </c>
    </row>
    <row r="85" spans="1:6" x14ac:dyDescent="0.25">
      <c r="A85" s="2463" t="s">
        <v>2124</v>
      </c>
      <c r="B85" s="2453" t="s">
        <v>2125</v>
      </c>
      <c r="C85" s="2454" t="s">
        <v>182</v>
      </c>
      <c r="D85" s="2455">
        <v>46174</v>
      </c>
      <c r="E85" s="2453" t="s">
        <v>2107</v>
      </c>
      <c r="F85" s="2454" t="s">
        <v>2082</v>
      </c>
    </row>
    <row r="86" spans="1:6" x14ac:dyDescent="0.25">
      <c r="A86" s="2463" t="s">
        <v>1566</v>
      </c>
      <c r="B86" s="2453" t="s">
        <v>460</v>
      </c>
      <c r="C86" s="2454" t="s">
        <v>182</v>
      </c>
      <c r="D86" s="2455">
        <v>46084</v>
      </c>
      <c r="E86" s="2453" t="s">
        <v>2107</v>
      </c>
      <c r="F86" s="2454" t="s">
        <v>2082</v>
      </c>
    </row>
    <row r="87" spans="1:6" x14ac:dyDescent="0.25">
      <c r="A87" s="2463" t="s">
        <v>2126</v>
      </c>
      <c r="B87" s="2453" t="s">
        <v>2127</v>
      </c>
      <c r="C87" s="2454" t="s">
        <v>182</v>
      </c>
      <c r="D87" s="2455">
        <v>46174</v>
      </c>
      <c r="E87" s="2453" t="s">
        <v>2107</v>
      </c>
      <c r="F87" s="2454" t="s">
        <v>2082</v>
      </c>
    </row>
    <row r="88" spans="1:6" x14ac:dyDescent="0.25">
      <c r="A88" s="2463" t="s">
        <v>281</v>
      </c>
      <c r="B88" s="2453" t="s">
        <v>282</v>
      </c>
      <c r="C88" s="2454" t="s">
        <v>182</v>
      </c>
      <c r="D88" s="2455">
        <v>46212</v>
      </c>
      <c r="E88" s="2453" t="s">
        <v>2107</v>
      </c>
      <c r="F88" s="2454" t="s">
        <v>2082</v>
      </c>
    </row>
    <row r="89" spans="1:6" x14ac:dyDescent="0.25">
      <c r="A89" s="2463" t="s">
        <v>456</v>
      </c>
      <c r="B89" s="2453" t="s">
        <v>457</v>
      </c>
      <c r="C89" s="2454" t="s">
        <v>182</v>
      </c>
      <c r="D89" s="2455">
        <v>46192</v>
      </c>
      <c r="E89" s="2453" t="s">
        <v>2107</v>
      </c>
      <c r="F89" s="2454" t="s">
        <v>2082</v>
      </c>
    </row>
    <row r="90" spans="1:6" x14ac:dyDescent="0.25">
      <c r="A90" s="2463" t="s">
        <v>461</v>
      </c>
      <c r="B90" s="2453" t="s">
        <v>462</v>
      </c>
      <c r="C90" s="2454" t="s">
        <v>182</v>
      </c>
      <c r="D90" s="2455">
        <v>46633</v>
      </c>
      <c r="E90" s="2453" t="s">
        <v>2107</v>
      </c>
      <c r="F90" s="2454" t="s">
        <v>2082</v>
      </c>
    </row>
    <row r="91" spans="1:6" x14ac:dyDescent="0.25">
      <c r="A91" s="2463" t="s">
        <v>2128</v>
      </c>
      <c r="B91" s="2453" t="s">
        <v>464</v>
      </c>
      <c r="C91" s="2454" t="s">
        <v>182</v>
      </c>
      <c r="D91" s="2455">
        <v>46411</v>
      </c>
      <c r="E91" s="2453" t="s">
        <v>2107</v>
      </c>
      <c r="F91" s="2454" t="s">
        <v>2082</v>
      </c>
    </row>
    <row r="92" spans="1:6" x14ac:dyDescent="0.25">
      <c r="A92" s="2463" t="s">
        <v>283</v>
      </c>
      <c r="B92" s="2453" t="s">
        <v>284</v>
      </c>
      <c r="C92" s="2454" t="s">
        <v>182</v>
      </c>
      <c r="D92" s="2455">
        <v>46558</v>
      </c>
      <c r="E92" s="2453" t="s">
        <v>2107</v>
      </c>
      <c r="F92" s="2454" t="s">
        <v>2082</v>
      </c>
    </row>
    <row r="93" spans="1:6" x14ac:dyDescent="0.25">
      <c r="A93" s="2463" t="s">
        <v>1737</v>
      </c>
      <c r="B93" s="2453" t="s">
        <v>2129</v>
      </c>
      <c r="C93" s="2454" t="s">
        <v>182</v>
      </c>
      <c r="D93" s="2455">
        <v>46674</v>
      </c>
      <c r="E93" s="2453" t="s">
        <v>2107</v>
      </c>
      <c r="F93" s="2454" t="s">
        <v>2082</v>
      </c>
    </row>
    <row r="94" spans="1:6" x14ac:dyDescent="0.25">
      <c r="A94" s="2463" t="s">
        <v>1500</v>
      </c>
      <c r="B94" s="2453" t="s">
        <v>291</v>
      </c>
      <c r="C94" s="2454" t="s">
        <v>182</v>
      </c>
      <c r="D94" s="2455">
        <v>46486</v>
      </c>
      <c r="E94" s="2453" t="s">
        <v>2107</v>
      </c>
      <c r="F94" s="2454" t="s">
        <v>2082</v>
      </c>
    </row>
    <row r="95" spans="1:6" x14ac:dyDescent="0.25">
      <c r="A95" s="2167"/>
      <c r="B95" s="1074"/>
      <c r="C95" s="645"/>
      <c r="D95" s="2470"/>
      <c r="E95" s="1074"/>
      <c r="F95" s="645"/>
    </row>
    <row r="96" spans="1:6" x14ac:dyDescent="0.25">
      <c r="A96" s="2167"/>
      <c r="B96" s="1074"/>
      <c r="C96" s="645"/>
      <c r="D96" s="2470"/>
      <c r="E96" s="1074"/>
      <c r="F96" s="645"/>
    </row>
    <row r="97" spans="1:6" x14ac:dyDescent="0.25">
      <c r="A97" s="2167"/>
      <c r="B97" s="1074"/>
      <c r="C97" s="645"/>
      <c r="D97" s="2470"/>
      <c r="E97" s="1074"/>
      <c r="F97" s="645"/>
    </row>
    <row r="98" spans="1:6" x14ac:dyDescent="0.25">
      <c r="A98" s="2167"/>
      <c r="B98" s="1074"/>
      <c r="C98" s="645"/>
      <c r="D98" s="2470"/>
      <c r="E98" s="1074"/>
      <c r="F98" s="645"/>
    </row>
    <row r="99" spans="1:6" x14ac:dyDescent="0.25">
      <c r="A99" s="2167"/>
      <c r="B99" s="1074"/>
      <c r="C99" s="645"/>
      <c r="D99" s="2470"/>
      <c r="E99" s="1074"/>
      <c r="F99" s="645"/>
    </row>
    <row r="100" spans="1:6" x14ac:dyDescent="0.25">
      <c r="A100" s="2167"/>
      <c r="B100" s="1074"/>
      <c r="C100" s="645"/>
      <c r="D100" s="2470"/>
      <c r="E100" s="1074"/>
      <c r="F100" s="645"/>
    </row>
    <row r="101" spans="1:6" x14ac:dyDescent="0.25">
      <c r="A101" s="2167"/>
      <c r="B101" s="1074"/>
      <c r="C101" s="645"/>
      <c r="D101" s="2470"/>
      <c r="E101" s="1074"/>
      <c r="F101" s="645"/>
    </row>
    <row r="102" spans="1:6" x14ac:dyDescent="0.25">
      <c r="A102" s="2167"/>
      <c r="B102" s="1074"/>
      <c r="C102" s="645"/>
      <c r="D102" s="2470"/>
      <c r="E102" s="1074"/>
      <c r="F102" s="645"/>
    </row>
    <row r="103" spans="1:6" x14ac:dyDescent="0.25">
      <c r="A103" s="2167"/>
      <c r="B103" s="1074"/>
      <c r="C103" s="645"/>
      <c r="D103" s="2470"/>
      <c r="E103" s="1074"/>
      <c r="F103" s="645"/>
    </row>
  </sheetData>
  <sortState ref="A31:F99">
    <sortCondition sortBy="cellColor" ref="D31:D99" dxfId="1"/>
  </sortState>
  <mergeCells count="1">
    <mergeCell ref="A1:C1"/>
  </mergeCells>
  <pageMargins left="0.7" right="0.7" top="0.75" bottom="0.75" header="0.3" footer="0.3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94"/>
  <sheetViews>
    <sheetView topLeftCell="B71" zoomScale="90" zoomScaleNormal="90" workbookViewId="0">
      <selection activeCell="B89" sqref="A89:XFD89"/>
    </sheetView>
  </sheetViews>
  <sheetFormatPr baseColWidth="10" defaultRowHeight="15" x14ac:dyDescent="0.25"/>
  <cols>
    <col min="1" max="1" width="40.28515625" bestFit="1" customWidth="1"/>
    <col min="2" max="2" width="38" bestFit="1" customWidth="1"/>
    <col min="3" max="3" width="76.28515625" bestFit="1" customWidth="1"/>
    <col min="4" max="4" width="87.140625" bestFit="1" customWidth="1"/>
  </cols>
  <sheetData>
    <row r="1" spans="1:4" ht="21.75" thickBot="1" x14ac:dyDescent="0.4">
      <c r="B1" s="151" t="s">
        <v>397</v>
      </c>
      <c r="C1" s="1555"/>
    </row>
    <row r="2" spans="1:4" ht="19.5" thickBot="1" x14ac:dyDescent="0.35">
      <c r="A2" s="1910" t="s">
        <v>227</v>
      </c>
      <c r="B2" s="1910" t="s">
        <v>228</v>
      </c>
      <c r="C2" s="1910" t="s">
        <v>1804</v>
      </c>
      <c r="D2" s="1909" t="s">
        <v>1803</v>
      </c>
    </row>
    <row r="3" spans="1:4" ht="15.75" thickBot="1" x14ac:dyDescent="0.3">
      <c r="A3" s="674" t="s">
        <v>190</v>
      </c>
      <c r="B3" s="674" t="s">
        <v>191</v>
      </c>
      <c r="C3" s="682" t="s">
        <v>349</v>
      </c>
      <c r="D3" s="685" t="s">
        <v>181</v>
      </c>
    </row>
    <row r="4" spans="1:4" x14ac:dyDescent="0.25">
      <c r="A4" s="672" t="s">
        <v>219</v>
      </c>
      <c r="B4" s="676" t="s">
        <v>220</v>
      </c>
      <c r="C4" s="681" t="s">
        <v>328</v>
      </c>
      <c r="D4" s="1" t="s">
        <v>368</v>
      </c>
    </row>
    <row r="5" spans="1:4" s="81" customFormat="1" x14ac:dyDescent="0.25">
      <c r="A5" s="157" t="s">
        <v>223</v>
      </c>
      <c r="B5" s="158" t="s">
        <v>224</v>
      </c>
      <c r="C5" s="683" t="s">
        <v>328</v>
      </c>
      <c r="D5" s="96" t="s">
        <v>369</v>
      </c>
    </row>
    <row r="6" spans="1:4" x14ac:dyDescent="0.25">
      <c r="A6" s="155" t="s">
        <v>203</v>
      </c>
      <c r="B6" s="156" t="s">
        <v>204</v>
      </c>
      <c r="C6" s="236" t="s">
        <v>207</v>
      </c>
      <c r="D6" s="1" t="s">
        <v>360</v>
      </c>
    </row>
    <row r="7" spans="1:4" x14ac:dyDescent="0.25">
      <c r="A7" s="155" t="s">
        <v>210</v>
      </c>
      <c r="B7" s="156" t="s">
        <v>211</v>
      </c>
      <c r="C7" s="236" t="s">
        <v>207</v>
      </c>
      <c r="D7" s="242" t="s">
        <v>181</v>
      </c>
    </row>
    <row r="8" spans="1:4" x14ac:dyDescent="0.25">
      <c r="A8" s="155" t="s">
        <v>212</v>
      </c>
      <c r="B8" s="156" t="s">
        <v>213</v>
      </c>
      <c r="C8" s="236" t="s">
        <v>207</v>
      </c>
      <c r="D8" s="1" t="s">
        <v>365</v>
      </c>
    </row>
    <row r="9" spans="1:4" x14ac:dyDescent="0.25">
      <c r="A9" s="155" t="s">
        <v>217</v>
      </c>
      <c r="B9" s="156" t="s">
        <v>218</v>
      </c>
      <c r="C9" s="236" t="s">
        <v>207</v>
      </c>
      <c r="D9" s="1" t="s">
        <v>366</v>
      </c>
    </row>
    <row r="10" spans="1:4" s="168" customFormat="1" x14ac:dyDescent="0.25">
      <c r="A10" s="155" t="s">
        <v>229</v>
      </c>
      <c r="B10" s="156" t="s">
        <v>230</v>
      </c>
      <c r="C10" s="684" t="s">
        <v>207</v>
      </c>
      <c r="D10" s="1" t="s">
        <v>376</v>
      </c>
    </row>
    <row r="11" spans="1:4" x14ac:dyDescent="0.25">
      <c r="A11" s="155" t="s">
        <v>233</v>
      </c>
      <c r="B11" s="156" t="s">
        <v>234</v>
      </c>
      <c r="C11" s="236" t="s">
        <v>207</v>
      </c>
      <c r="D11" s="242" t="s">
        <v>181</v>
      </c>
    </row>
    <row r="12" spans="1:4" x14ac:dyDescent="0.25">
      <c r="A12" s="1907" t="s">
        <v>221</v>
      </c>
      <c r="B12" s="1908" t="s">
        <v>222</v>
      </c>
      <c r="C12" s="1905" t="s">
        <v>1800</v>
      </c>
      <c r="D12" s="1906" t="s">
        <v>1799</v>
      </c>
    </row>
    <row r="13" spans="1:4" x14ac:dyDescent="0.25">
      <c r="A13" s="155" t="s">
        <v>205</v>
      </c>
      <c r="B13" s="156" t="s">
        <v>206</v>
      </c>
      <c r="C13" s="236" t="s">
        <v>208</v>
      </c>
      <c r="D13" s="1" t="s">
        <v>364</v>
      </c>
    </row>
    <row r="14" spans="1:4" x14ac:dyDescent="0.25">
      <c r="A14" s="157" t="s">
        <v>225</v>
      </c>
      <c r="B14" s="158" t="s">
        <v>226</v>
      </c>
      <c r="C14" s="235" t="s">
        <v>293</v>
      </c>
      <c r="D14" s="1" t="s">
        <v>370</v>
      </c>
    </row>
    <row r="15" spans="1:4" x14ac:dyDescent="0.25">
      <c r="A15" s="164" t="s">
        <v>446</v>
      </c>
      <c r="B15" s="1956" t="s">
        <v>447</v>
      </c>
      <c r="C15" s="238" t="s">
        <v>1872</v>
      </c>
      <c r="D15" s="1957" t="s">
        <v>1873</v>
      </c>
    </row>
    <row r="16" spans="1:4" x14ac:dyDescent="0.25">
      <c r="A16" s="1903" t="s">
        <v>459</v>
      </c>
      <c r="B16" s="1904" t="s">
        <v>460</v>
      </c>
      <c r="C16" s="1905" t="s">
        <v>1801</v>
      </c>
      <c r="D16" s="1906" t="s">
        <v>1799</v>
      </c>
    </row>
    <row r="17" spans="1:6" x14ac:dyDescent="0.25">
      <c r="A17" s="1903" t="s">
        <v>461</v>
      </c>
      <c r="B17" s="1904" t="s">
        <v>462</v>
      </c>
      <c r="C17" s="1905" t="s">
        <v>1802</v>
      </c>
      <c r="D17" s="1906" t="s">
        <v>1798</v>
      </c>
    </row>
    <row r="18" spans="1:6" x14ac:dyDescent="0.25">
      <c r="A18" s="326" t="s">
        <v>450</v>
      </c>
      <c r="B18" s="675" t="s">
        <v>451</v>
      </c>
      <c r="C18" s="240" t="s">
        <v>453</v>
      </c>
      <c r="D18" s="322" t="s">
        <v>454</v>
      </c>
    </row>
    <row r="19" spans="1:6" x14ac:dyDescent="0.25">
      <c r="A19" s="326" t="s">
        <v>456</v>
      </c>
      <c r="B19" s="675" t="s">
        <v>457</v>
      </c>
      <c r="C19" s="240" t="s">
        <v>453</v>
      </c>
      <c r="D19" s="322" t="s">
        <v>458</v>
      </c>
    </row>
    <row r="20" spans="1:6" x14ac:dyDescent="0.25">
      <c r="A20" s="165" t="s">
        <v>372</v>
      </c>
      <c r="B20" s="677" t="s">
        <v>373</v>
      </c>
      <c r="C20" s="237" t="s">
        <v>374</v>
      </c>
      <c r="D20" s="1" t="s">
        <v>388</v>
      </c>
    </row>
    <row r="21" spans="1:6" x14ac:dyDescent="0.25">
      <c r="A21" s="155" t="s">
        <v>189</v>
      </c>
      <c r="B21" s="156" t="s">
        <v>188</v>
      </c>
      <c r="C21" s="236" t="s">
        <v>197</v>
      </c>
      <c r="D21" s="242" t="s">
        <v>181</v>
      </c>
      <c r="E21" s="149"/>
      <c r="F21" s="149"/>
    </row>
    <row r="22" spans="1:6" x14ac:dyDescent="0.25">
      <c r="A22" s="244" t="s">
        <v>192</v>
      </c>
      <c r="B22" s="245" t="s">
        <v>193</v>
      </c>
      <c r="C22" s="246" t="s">
        <v>198</v>
      </c>
      <c r="D22" s="243" t="s">
        <v>388</v>
      </c>
      <c r="E22" s="149"/>
      <c r="F22" s="149"/>
    </row>
    <row r="23" spans="1:6" x14ac:dyDescent="0.25">
      <c r="A23" s="157" t="s">
        <v>214</v>
      </c>
      <c r="B23" s="158" t="s">
        <v>215</v>
      </c>
      <c r="C23" s="235" t="s">
        <v>216</v>
      </c>
      <c r="D23" s="1" t="s">
        <v>367</v>
      </c>
      <c r="E23" s="149"/>
      <c r="F23" s="149"/>
    </row>
    <row r="24" spans="1:6" x14ac:dyDescent="0.25">
      <c r="A24" s="326" t="s">
        <v>448</v>
      </c>
      <c r="B24" s="675" t="s">
        <v>449</v>
      </c>
      <c r="C24" s="680" t="s">
        <v>455</v>
      </c>
      <c r="D24" s="322" t="s">
        <v>387</v>
      </c>
      <c r="E24" s="149"/>
      <c r="F24" s="149"/>
    </row>
    <row r="25" spans="1:6" x14ac:dyDescent="0.25">
      <c r="A25" s="157" t="s">
        <v>231</v>
      </c>
      <c r="B25" s="158" t="s">
        <v>232</v>
      </c>
      <c r="C25" s="235" t="s">
        <v>466</v>
      </c>
      <c r="D25" s="219" t="s">
        <v>368</v>
      </c>
      <c r="E25" s="149"/>
      <c r="F25" s="149"/>
    </row>
    <row r="26" spans="1:6" x14ac:dyDescent="0.25">
      <c r="A26" s="162" t="s">
        <v>463</v>
      </c>
      <c r="B26" s="679" t="s">
        <v>464</v>
      </c>
      <c r="C26" s="239" t="s">
        <v>783</v>
      </c>
      <c r="D26" s="163" t="s">
        <v>465</v>
      </c>
      <c r="E26" s="149"/>
      <c r="F26" s="149"/>
    </row>
    <row r="27" spans="1:6" x14ac:dyDescent="0.25">
      <c r="A27" s="244" t="s">
        <v>184</v>
      </c>
      <c r="B27" s="245" t="s">
        <v>185</v>
      </c>
      <c r="C27" s="246" t="s">
        <v>196</v>
      </c>
      <c r="D27" s="1" t="s">
        <v>391</v>
      </c>
    </row>
    <row r="28" spans="1:6" x14ac:dyDescent="0.25">
      <c r="A28" s="244" t="s">
        <v>186</v>
      </c>
      <c r="B28" s="245" t="s">
        <v>187</v>
      </c>
      <c r="C28" s="246" t="s">
        <v>196</v>
      </c>
      <c r="D28" s="1" t="s">
        <v>390</v>
      </c>
    </row>
    <row r="29" spans="1:6" x14ac:dyDescent="0.25">
      <c r="A29" s="167" t="s">
        <v>309</v>
      </c>
      <c r="B29" s="649" t="s">
        <v>310</v>
      </c>
      <c r="C29" s="241" t="s">
        <v>311</v>
      </c>
      <c r="D29" s="1"/>
    </row>
    <row r="30" spans="1:6" x14ac:dyDescent="0.25">
      <c r="A30" s="155" t="s">
        <v>199</v>
      </c>
      <c r="B30" s="156" t="s">
        <v>200</v>
      </c>
      <c r="C30" s="236" t="s">
        <v>209</v>
      </c>
      <c r="D30" s="1" t="s">
        <v>359</v>
      </c>
    </row>
    <row r="31" spans="1:6" x14ac:dyDescent="0.25">
      <c r="A31" s="155" t="s">
        <v>201</v>
      </c>
      <c r="B31" s="156" t="s">
        <v>202</v>
      </c>
      <c r="C31" s="236" t="s">
        <v>209</v>
      </c>
      <c r="D31" s="1" t="s">
        <v>361</v>
      </c>
    </row>
    <row r="32" spans="1:6" x14ac:dyDescent="0.25">
      <c r="A32" s="155" t="s">
        <v>178</v>
      </c>
      <c r="B32" s="156" t="s">
        <v>180</v>
      </c>
      <c r="C32" s="236" t="s">
        <v>194</v>
      </c>
      <c r="D32" s="1"/>
    </row>
    <row r="33" spans="1:4" x14ac:dyDescent="0.25">
      <c r="A33" s="244" t="s">
        <v>389</v>
      </c>
      <c r="B33" s="245" t="s">
        <v>183</v>
      </c>
      <c r="C33" s="246" t="s">
        <v>195</v>
      </c>
      <c r="D33" s="1" t="s">
        <v>390</v>
      </c>
    </row>
    <row r="34" spans="1:4" x14ac:dyDescent="0.25">
      <c r="A34" s="157" t="s">
        <v>318</v>
      </c>
      <c r="B34" s="158" t="s">
        <v>319</v>
      </c>
      <c r="C34" s="238" t="s">
        <v>1420</v>
      </c>
      <c r="D34" s="219" t="s">
        <v>1523</v>
      </c>
    </row>
    <row r="35" spans="1:4" x14ac:dyDescent="0.25">
      <c r="A35" s="165" t="s">
        <v>263</v>
      </c>
      <c r="B35" s="166" t="s">
        <v>264</v>
      </c>
      <c r="C35" s="237" t="s">
        <v>237</v>
      </c>
      <c r="D35" s="242" t="s">
        <v>181</v>
      </c>
    </row>
    <row r="36" spans="1:4" x14ac:dyDescent="0.25">
      <c r="A36" s="165" t="s">
        <v>354</v>
      </c>
      <c r="B36" s="166" t="s">
        <v>355</v>
      </c>
      <c r="C36" s="237" t="s">
        <v>784</v>
      </c>
      <c r="D36" s="1" t="s">
        <v>375</v>
      </c>
    </row>
    <row r="37" spans="1:4" x14ac:dyDescent="0.25">
      <c r="A37" s="165" t="s">
        <v>356</v>
      </c>
      <c r="B37" s="166" t="s">
        <v>357</v>
      </c>
      <c r="C37" s="237" t="s">
        <v>784</v>
      </c>
      <c r="D37" s="1"/>
    </row>
    <row r="38" spans="1:4" x14ac:dyDescent="0.25">
      <c r="A38" s="164" t="s">
        <v>252</v>
      </c>
      <c r="B38" s="2" t="s">
        <v>253</v>
      </c>
      <c r="C38" s="238" t="s">
        <v>1420</v>
      </c>
      <c r="D38" s="219" t="s">
        <v>1854</v>
      </c>
    </row>
    <row r="39" spans="1:4" x14ac:dyDescent="0.25">
      <c r="A39" s="157" t="s">
        <v>318</v>
      </c>
      <c r="B39" s="159" t="s">
        <v>381</v>
      </c>
      <c r="C39" s="235" t="s">
        <v>382</v>
      </c>
      <c r="D39" s="242" t="s">
        <v>181</v>
      </c>
    </row>
    <row r="40" spans="1:4" x14ac:dyDescent="0.25">
      <c r="A40" s="157" t="s">
        <v>235</v>
      </c>
      <c r="B40" s="159" t="s">
        <v>236</v>
      </c>
      <c r="C40" s="235" t="s">
        <v>237</v>
      </c>
      <c r="D40" s="1" t="s">
        <v>377</v>
      </c>
    </row>
    <row r="41" spans="1:4" x14ac:dyDescent="0.25">
      <c r="A41" s="157" t="s">
        <v>238</v>
      </c>
      <c r="B41" s="159" t="s">
        <v>239</v>
      </c>
      <c r="C41" s="235" t="s">
        <v>237</v>
      </c>
      <c r="D41" s="1" t="s">
        <v>378</v>
      </c>
    </row>
    <row r="42" spans="1:4" x14ac:dyDescent="0.25">
      <c r="A42" s="157" t="s">
        <v>240</v>
      </c>
      <c r="B42" s="159" t="s">
        <v>241</v>
      </c>
      <c r="C42" s="235" t="s">
        <v>1420</v>
      </c>
      <c r="D42" s="1" t="s">
        <v>1874</v>
      </c>
    </row>
    <row r="43" spans="1:4" x14ac:dyDescent="0.25">
      <c r="A43" s="157" t="s">
        <v>242</v>
      </c>
      <c r="B43" s="159" t="s">
        <v>243</v>
      </c>
      <c r="C43" s="235" t="s">
        <v>237</v>
      </c>
      <c r="D43" s="1" t="s">
        <v>379</v>
      </c>
    </row>
    <row r="44" spans="1:4" x14ac:dyDescent="0.25">
      <c r="A44" s="157" t="s">
        <v>244</v>
      </c>
      <c r="B44" s="159" t="s">
        <v>245</v>
      </c>
      <c r="C44" s="235" t="s">
        <v>237</v>
      </c>
      <c r="D44" s="1" t="s">
        <v>379</v>
      </c>
    </row>
    <row r="45" spans="1:4" x14ac:dyDescent="0.25">
      <c r="A45" s="157" t="s">
        <v>246</v>
      </c>
      <c r="B45" s="159" t="s">
        <v>247</v>
      </c>
      <c r="C45" s="235" t="s">
        <v>237</v>
      </c>
      <c r="D45" s="1" t="s">
        <v>380</v>
      </c>
    </row>
    <row r="46" spans="1:4" x14ac:dyDescent="0.25">
      <c r="A46" s="157" t="s">
        <v>249</v>
      </c>
      <c r="B46" s="159" t="s">
        <v>248</v>
      </c>
      <c r="C46" s="235" t="s">
        <v>1420</v>
      </c>
      <c r="D46" s="1" t="s">
        <v>1853</v>
      </c>
    </row>
    <row r="47" spans="1:4" x14ac:dyDescent="0.25">
      <c r="A47" s="164" t="s">
        <v>250</v>
      </c>
      <c r="B47" s="2" t="s">
        <v>251</v>
      </c>
      <c r="C47" s="238" t="s">
        <v>1420</v>
      </c>
      <c r="D47" s="1" t="s">
        <v>1853</v>
      </c>
    </row>
    <row r="48" spans="1:4" x14ac:dyDescent="0.25">
      <c r="A48" s="164" t="s">
        <v>254</v>
      </c>
      <c r="B48" s="2" t="s">
        <v>255</v>
      </c>
      <c r="C48" s="238" t="s">
        <v>237</v>
      </c>
      <c r="D48" s="1"/>
    </row>
    <row r="49" spans="1:4" x14ac:dyDescent="0.25">
      <c r="A49" s="164" t="s">
        <v>256</v>
      </c>
      <c r="B49" s="2" t="s">
        <v>257</v>
      </c>
      <c r="C49" s="238" t="s">
        <v>237</v>
      </c>
      <c r="D49" s="1" t="s">
        <v>379</v>
      </c>
    </row>
    <row r="50" spans="1:4" x14ac:dyDescent="0.25">
      <c r="A50" s="164" t="s">
        <v>258</v>
      </c>
      <c r="B50" s="2" t="s">
        <v>259</v>
      </c>
      <c r="C50" s="238" t="s">
        <v>237</v>
      </c>
      <c r="D50" s="1" t="s">
        <v>383</v>
      </c>
    </row>
    <row r="51" spans="1:4" x14ac:dyDescent="0.25">
      <c r="A51" s="164" t="s">
        <v>261</v>
      </c>
      <c r="B51" s="2" t="s">
        <v>262</v>
      </c>
      <c r="C51" s="238" t="s">
        <v>237</v>
      </c>
      <c r="D51" s="1" t="s">
        <v>384</v>
      </c>
    </row>
    <row r="52" spans="1:4" x14ac:dyDescent="0.25">
      <c r="A52" s="164" t="s">
        <v>265</v>
      </c>
      <c r="B52" s="2" t="s">
        <v>266</v>
      </c>
      <c r="C52" s="238" t="s">
        <v>237</v>
      </c>
      <c r="D52" s="1" t="s">
        <v>385</v>
      </c>
    </row>
    <row r="53" spans="1:4" x14ac:dyDescent="0.25">
      <c r="A53" s="164" t="s">
        <v>267</v>
      </c>
      <c r="B53" s="2" t="s">
        <v>268</v>
      </c>
      <c r="C53" s="238" t="s">
        <v>237</v>
      </c>
      <c r="D53" s="1" t="s">
        <v>385</v>
      </c>
    </row>
    <row r="54" spans="1:4" x14ac:dyDescent="0.25">
      <c r="A54" s="164" t="s">
        <v>269</v>
      </c>
      <c r="B54" s="2" t="s">
        <v>270</v>
      </c>
      <c r="C54" s="238" t="s">
        <v>237</v>
      </c>
      <c r="D54" s="1" t="s">
        <v>386</v>
      </c>
    </row>
    <row r="55" spans="1:4" x14ac:dyDescent="0.25">
      <c r="A55" s="164" t="s">
        <v>271</v>
      </c>
      <c r="B55" s="2" t="s">
        <v>272</v>
      </c>
      <c r="C55" s="238" t="s">
        <v>237</v>
      </c>
      <c r="D55" s="1" t="s">
        <v>387</v>
      </c>
    </row>
    <row r="56" spans="1:4" x14ac:dyDescent="0.25">
      <c r="A56" s="164" t="s">
        <v>273</v>
      </c>
      <c r="B56" s="2" t="s">
        <v>274</v>
      </c>
      <c r="C56" s="238" t="s">
        <v>237</v>
      </c>
      <c r="D56" s="1" t="s">
        <v>383</v>
      </c>
    </row>
    <row r="57" spans="1:4" x14ac:dyDescent="0.25">
      <c r="A57" s="164" t="s">
        <v>275</v>
      </c>
      <c r="B57" s="2" t="s">
        <v>276</v>
      </c>
      <c r="C57" s="238" t="s">
        <v>1420</v>
      </c>
      <c r="D57" s="1" t="s">
        <v>1853</v>
      </c>
    </row>
    <row r="58" spans="1:4" x14ac:dyDescent="0.25">
      <c r="A58" s="164" t="s">
        <v>277</v>
      </c>
      <c r="B58" s="2" t="s">
        <v>278</v>
      </c>
      <c r="C58" s="2" t="s">
        <v>1420</v>
      </c>
      <c r="D58" s="2" t="s">
        <v>1522</v>
      </c>
    </row>
    <row r="59" spans="1:4" x14ac:dyDescent="0.25">
      <c r="A59" s="164" t="s">
        <v>279</v>
      </c>
      <c r="B59" s="2" t="s">
        <v>280</v>
      </c>
      <c r="C59" s="238" t="s">
        <v>237</v>
      </c>
      <c r="D59" s="1" t="s">
        <v>371</v>
      </c>
    </row>
    <row r="60" spans="1:4" x14ac:dyDescent="0.25">
      <c r="A60" s="164" t="s">
        <v>281</v>
      </c>
      <c r="B60" s="2" t="s">
        <v>282</v>
      </c>
      <c r="C60" s="238" t="s">
        <v>237</v>
      </c>
      <c r="D60" s="242" t="s">
        <v>181</v>
      </c>
    </row>
    <row r="61" spans="1:4" x14ac:dyDescent="0.25">
      <c r="A61" s="164" t="s">
        <v>283</v>
      </c>
      <c r="B61" s="2" t="s">
        <v>284</v>
      </c>
      <c r="C61" s="238" t="s">
        <v>237</v>
      </c>
      <c r="D61" s="1" t="s">
        <v>387</v>
      </c>
    </row>
    <row r="62" spans="1:4" x14ac:dyDescent="0.25">
      <c r="A62" s="164" t="s">
        <v>468</v>
      </c>
      <c r="B62" s="2" t="s">
        <v>285</v>
      </c>
      <c r="C62" s="238" t="s">
        <v>237</v>
      </c>
      <c r="D62" s="1" t="s">
        <v>395</v>
      </c>
    </row>
    <row r="63" spans="1:4" x14ac:dyDescent="0.25">
      <c r="A63" s="164" t="s">
        <v>286</v>
      </c>
      <c r="B63" s="2" t="s">
        <v>287</v>
      </c>
      <c r="C63" s="238" t="s">
        <v>237</v>
      </c>
      <c r="D63" s="1"/>
    </row>
    <row r="64" spans="1:4" x14ac:dyDescent="0.25">
      <c r="A64" s="165" t="s">
        <v>288</v>
      </c>
      <c r="B64" s="166" t="s">
        <v>289</v>
      </c>
      <c r="C64" s="237" t="s">
        <v>237</v>
      </c>
      <c r="D64" s="1" t="s">
        <v>396</v>
      </c>
    </row>
    <row r="65" spans="1:5" x14ac:dyDescent="0.25">
      <c r="A65" s="164" t="s">
        <v>290</v>
      </c>
      <c r="B65" s="2" t="s">
        <v>291</v>
      </c>
      <c r="C65" s="238" t="s">
        <v>237</v>
      </c>
      <c r="D65" s="1" t="s">
        <v>378</v>
      </c>
    </row>
    <row r="66" spans="1:5" x14ac:dyDescent="0.25">
      <c r="A66" s="687" t="s">
        <v>467</v>
      </c>
      <c r="B66" s="647" t="s">
        <v>292</v>
      </c>
      <c r="C66" s="688" t="s">
        <v>237</v>
      </c>
      <c r="D66" s="686" t="s">
        <v>181</v>
      </c>
    </row>
    <row r="67" spans="1:5" x14ac:dyDescent="0.25">
      <c r="A67" s="167" t="s">
        <v>301</v>
      </c>
      <c r="B67" s="5" t="s">
        <v>302</v>
      </c>
      <c r="C67" s="241" t="s">
        <v>237</v>
      </c>
      <c r="D67" s="242" t="s">
        <v>181</v>
      </c>
    </row>
    <row r="68" spans="1:5" x14ac:dyDescent="0.25">
      <c r="A68" s="167" t="s">
        <v>294</v>
      </c>
      <c r="B68" s="5" t="s">
        <v>295</v>
      </c>
      <c r="C68" s="241" t="s">
        <v>296</v>
      </c>
      <c r="D68" s="242" t="s">
        <v>181</v>
      </c>
    </row>
    <row r="69" spans="1:5" x14ac:dyDescent="0.25">
      <c r="A69" s="167" t="s">
        <v>297</v>
      </c>
      <c r="B69" s="5" t="s">
        <v>298</v>
      </c>
      <c r="C69" s="241" t="s">
        <v>296</v>
      </c>
      <c r="D69" s="242" t="s">
        <v>181</v>
      </c>
    </row>
    <row r="70" spans="1:5" x14ac:dyDescent="0.25">
      <c r="A70" s="167" t="s">
        <v>299</v>
      </c>
      <c r="B70" s="5" t="s">
        <v>300</v>
      </c>
      <c r="C70" s="5" t="s">
        <v>296</v>
      </c>
      <c r="D70" s="242" t="s">
        <v>181</v>
      </c>
      <c r="E70" s="6"/>
    </row>
    <row r="71" spans="1:5" s="168" customFormat="1" x14ac:dyDescent="0.25">
      <c r="A71" s="167" t="s">
        <v>303</v>
      </c>
      <c r="B71" s="5" t="s">
        <v>304</v>
      </c>
      <c r="C71" s="5" t="s">
        <v>296</v>
      </c>
      <c r="D71" s="1" t="s">
        <v>392</v>
      </c>
      <c r="E71" s="247"/>
    </row>
    <row r="72" spans="1:5" s="168" customFormat="1" x14ac:dyDescent="0.25">
      <c r="A72" s="167" t="s">
        <v>305</v>
      </c>
      <c r="B72" s="5" t="s">
        <v>306</v>
      </c>
      <c r="C72" s="5" t="s">
        <v>296</v>
      </c>
      <c r="D72" s="242" t="s">
        <v>181</v>
      </c>
      <c r="E72" s="247"/>
    </row>
    <row r="73" spans="1:5" x14ac:dyDescent="0.25">
      <c r="A73" s="673" t="s">
        <v>307</v>
      </c>
      <c r="B73" s="678" t="s">
        <v>308</v>
      </c>
      <c r="C73" s="5" t="s">
        <v>393</v>
      </c>
      <c r="D73" s="1" t="s">
        <v>394</v>
      </c>
    </row>
    <row r="74" spans="1:5" x14ac:dyDescent="0.25">
      <c r="A74" s="160"/>
      <c r="B74" s="161"/>
      <c r="C74" s="161"/>
      <c r="D74" s="161"/>
    </row>
    <row r="75" spans="1:5" x14ac:dyDescent="0.25">
      <c r="A75" s="154" t="s">
        <v>362</v>
      </c>
      <c r="B75" s="90" t="s">
        <v>363</v>
      </c>
      <c r="C75" s="90" t="s">
        <v>1494</v>
      </c>
      <c r="D75" s="161" t="s">
        <v>1497</v>
      </c>
    </row>
    <row r="76" spans="1:5" x14ac:dyDescent="0.25">
      <c r="A76" s="164" t="s">
        <v>1489</v>
      </c>
      <c r="B76" s="2" t="s">
        <v>1493</v>
      </c>
      <c r="C76" s="238" t="s">
        <v>237</v>
      </c>
      <c r="D76" s="2" t="s">
        <v>1497</v>
      </c>
    </row>
    <row r="77" spans="1:5" x14ac:dyDescent="0.25">
      <c r="A77" s="2" t="s">
        <v>1492</v>
      </c>
      <c r="B77" s="2" t="s">
        <v>1491</v>
      </c>
      <c r="C77" s="238" t="s">
        <v>237</v>
      </c>
      <c r="D77" s="2" t="s">
        <v>1497</v>
      </c>
    </row>
    <row r="78" spans="1:5" x14ac:dyDescent="0.25">
      <c r="A78" s="2" t="s">
        <v>1496</v>
      </c>
      <c r="B78" s="2" t="s">
        <v>1417</v>
      </c>
      <c r="C78" s="238" t="s">
        <v>237</v>
      </c>
      <c r="D78" s="2" t="s">
        <v>1497</v>
      </c>
    </row>
    <row r="79" spans="1:5" x14ac:dyDescent="0.25">
      <c r="A79" s="648" t="s">
        <v>1520</v>
      </c>
      <c r="B79" s="2" t="s">
        <v>1509</v>
      </c>
      <c r="C79" s="2" t="s">
        <v>1420</v>
      </c>
      <c r="D79" s="2" t="s">
        <v>1521</v>
      </c>
    </row>
    <row r="80" spans="1:5" ht="15.75" x14ac:dyDescent="0.25">
      <c r="A80" s="1541" t="s">
        <v>1816</v>
      </c>
      <c r="B80" s="2" t="s">
        <v>1849</v>
      </c>
      <c r="C80" s="2" t="s">
        <v>1420</v>
      </c>
      <c r="D80" s="2" t="s">
        <v>1850</v>
      </c>
    </row>
    <row r="81" spans="1:4" ht="15.75" x14ac:dyDescent="0.25">
      <c r="A81" s="1542" t="s">
        <v>275</v>
      </c>
      <c r="B81" s="1543" t="s">
        <v>276</v>
      </c>
      <c r="C81" s="2" t="s">
        <v>1420</v>
      </c>
      <c r="D81" s="2" t="s">
        <v>1850</v>
      </c>
    </row>
    <row r="82" spans="1:4" x14ac:dyDescent="0.25">
      <c r="A82" s="648" t="s">
        <v>1808</v>
      </c>
      <c r="B82" s="2" t="s">
        <v>1809</v>
      </c>
      <c r="C82" s="2" t="s">
        <v>1420</v>
      </c>
      <c r="D82" s="2" t="s">
        <v>1850</v>
      </c>
    </row>
    <row r="83" spans="1:4" x14ac:dyDescent="0.25">
      <c r="A83" s="2" t="s">
        <v>1740</v>
      </c>
      <c r="B83" s="2" t="s">
        <v>1851</v>
      </c>
      <c r="C83" s="2" t="s">
        <v>1420</v>
      </c>
      <c r="D83" s="2" t="s">
        <v>1852</v>
      </c>
    </row>
    <row r="84" spans="1:4" x14ac:dyDescent="0.25">
      <c r="A84" s="2" t="s">
        <v>1812</v>
      </c>
      <c r="B84" s="2" t="s">
        <v>1813</v>
      </c>
      <c r="C84" s="2" t="s">
        <v>1420</v>
      </c>
      <c r="D84" s="2" t="s">
        <v>1853</v>
      </c>
    </row>
    <row r="85" spans="1:4" x14ac:dyDescent="0.25">
      <c r="A85" s="2" t="s">
        <v>1814</v>
      </c>
      <c r="B85" s="2" t="s">
        <v>1815</v>
      </c>
      <c r="C85" s="2" t="s">
        <v>1420</v>
      </c>
      <c r="D85" s="2" t="s">
        <v>1853</v>
      </c>
    </row>
    <row r="86" spans="1:4" x14ac:dyDescent="0.25">
      <c r="A86" s="2" t="s">
        <v>1810</v>
      </c>
      <c r="B86" s="2" t="s">
        <v>1811</v>
      </c>
      <c r="C86" s="2" t="s">
        <v>1420</v>
      </c>
      <c r="D86" s="2" t="s">
        <v>1853</v>
      </c>
    </row>
    <row r="87" spans="1:4" x14ac:dyDescent="0.25">
      <c r="A87" s="2" t="s">
        <v>1739</v>
      </c>
      <c r="B87" s="2" t="s">
        <v>1855</v>
      </c>
      <c r="C87" s="2" t="s">
        <v>1420</v>
      </c>
      <c r="D87" s="2" t="s">
        <v>1856</v>
      </c>
    </row>
    <row r="88" spans="1:4" s="92" customFormat="1" x14ac:dyDescent="0.25">
      <c r="A88" s="2" t="s">
        <v>1742</v>
      </c>
      <c r="B88" s="2" t="s">
        <v>1875</v>
      </c>
      <c r="C88" s="2" t="s">
        <v>1420</v>
      </c>
      <c r="D88" s="2" t="s">
        <v>1876</v>
      </c>
    </row>
    <row r="89" spans="1:4" s="92" customFormat="1" x14ac:dyDescent="0.25">
      <c r="A89" s="161" t="s">
        <v>1891</v>
      </c>
      <c r="B89" s="161" t="s">
        <v>1818</v>
      </c>
      <c r="C89" s="161" t="s">
        <v>237</v>
      </c>
      <c r="D89" s="161" t="s">
        <v>1892</v>
      </c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</sheetData>
  <sortState ref="A2:D82">
    <sortCondition ref="C2:C82"/>
  </sortState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899"/>
  <sheetViews>
    <sheetView topLeftCell="A83" zoomScale="80" zoomScaleNormal="80" workbookViewId="0">
      <selection activeCell="A99" sqref="A99"/>
    </sheetView>
  </sheetViews>
  <sheetFormatPr baseColWidth="10" defaultRowHeight="15" x14ac:dyDescent="0.25"/>
  <cols>
    <col min="1" max="1" width="40.28515625" style="92" bestFit="1" customWidth="1"/>
    <col min="2" max="2" width="110.28515625" style="2155" customWidth="1"/>
    <col min="3" max="3" width="104.140625" style="148" bestFit="1" customWidth="1"/>
    <col min="4" max="4" width="16.28515625" customWidth="1"/>
    <col min="5" max="5" width="14.85546875" bestFit="1" customWidth="1"/>
    <col min="7" max="8" width="13.42578125" bestFit="1" customWidth="1"/>
  </cols>
  <sheetData>
    <row r="1" spans="1:8" ht="26.25" x14ac:dyDescent="0.4">
      <c r="A1" s="2186" t="s">
        <v>1699</v>
      </c>
      <c r="B1" s="2187" t="s">
        <v>545</v>
      </c>
      <c r="C1" s="2188" t="s">
        <v>577</v>
      </c>
    </row>
    <row r="2" spans="1:8" ht="18.75" x14ac:dyDescent="0.3">
      <c r="A2" s="2321">
        <v>46034</v>
      </c>
      <c r="B2" s="1514" t="s">
        <v>1970</v>
      </c>
      <c r="C2" s="95" t="s">
        <v>1973</v>
      </c>
      <c r="D2" s="229"/>
      <c r="E2" s="229"/>
      <c r="F2" s="229"/>
      <c r="G2" s="229"/>
    </row>
    <row r="3" spans="1:8" ht="18.75" x14ac:dyDescent="0.3">
      <c r="A3" s="2321"/>
      <c r="B3" s="1514" t="s">
        <v>1971</v>
      </c>
      <c r="C3" s="95" t="s">
        <v>1973</v>
      </c>
      <c r="D3" s="229"/>
      <c r="E3" s="229"/>
      <c r="F3" s="229"/>
      <c r="G3" s="229"/>
    </row>
    <row r="4" spans="1:8" ht="18.75" x14ac:dyDescent="0.3">
      <c r="A4" s="2321"/>
      <c r="B4" s="1514" t="s">
        <v>1977</v>
      </c>
      <c r="C4" s="95"/>
      <c r="D4" s="229"/>
      <c r="E4" s="229"/>
      <c r="F4" s="229"/>
      <c r="G4" s="229"/>
    </row>
    <row r="5" spans="1:8" ht="18.75" x14ac:dyDescent="0.3">
      <c r="A5" s="2425"/>
      <c r="B5" s="2422"/>
      <c r="C5" s="95"/>
      <c r="D5" s="488"/>
      <c r="E5" s="488"/>
      <c r="F5" s="488"/>
      <c r="G5" s="488"/>
    </row>
    <row r="6" spans="1:8" x14ac:dyDescent="0.25">
      <c r="A6" s="2322">
        <v>46035</v>
      </c>
      <c r="B6" s="2323" t="s">
        <v>1974</v>
      </c>
      <c r="C6" s="95" t="s">
        <v>1595</v>
      </c>
      <c r="D6" s="489"/>
      <c r="E6" s="55"/>
      <c r="F6" s="490"/>
      <c r="G6" s="55"/>
    </row>
    <row r="7" spans="1:8" ht="15.75" x14ac:dyDescent="0.25">
      <c r="A7" s="2"/>
      <c r="B7" s="2324" t="s">
        <v>1975</v>
      </c>
      <c r="C7" s="95"/>
      <c r="D7" s="489"/>
      <c r="E7" s="55"/>
      <c r="F7" s="490" t="s">
        <v>652</v>
      </c>
      <c r="G7" s="55"/>
    </row>
    <row r="8" spans="1:8" ht="15.75" x14ac:dyDescent="0.25">
      <c r="A8" s="2"/>
      <c r="B8" s="2324" t="s">
        <v>1976</v>
      </c>
      <c r="C8" s="95"/>
      <c r="D8" s="489"/>
      <c r="E8" s="55"/>
      <c r="F8" s="490"/>
      <c r="G8" s="55"/>
    </row>
    <row r="9" spans="1:8" ht="15.75" x14ac:dyDescent="0.25">
      <c r="A9" s="2"/>
      <c r="B9" s="2325" t="s">
        <v>1978</v>
      </c>
      <c r="C9" s="95"/>
      <c r="D9" s="489"/>
      <c r="E9" s="55"/>
      <c r="F9" s="490"/>
      <c r="G9" s="55"/>
    </row>
    <row r="10" spans="1:8" ht="15.75" x14ac:dyDescent="0.25">
      <c r="A10" s="2"/>
      <c r="B10" s="2325" t="s">
        <v>1979</v>
      </c>
      <c r="C10" s="95"/>
      <c r="D10" s="489"/>
      <c r="E10" s="55"/>
      <c r="F10" s="490"/>
      <c r="G10" s="55"/>
    </row>
    <row r="11" spans="1:8" ht="15.75" x14ac:dyDescent="0.25">
      <c r="A11" s="2"/>
      <c r="B11" s="2324" t="s">
        <v>1980</v>
      </c>
      <c r="C11" s="95" t="s">
        <v>1973</v>
      </c>
      <c r="D11" s="489"/>
      <c r="E11" s="55"/>
      <c r="F11" s="490"/>
      <c r="G11" s="55"/>
    </row>
    <row r="12" spans="1:8" ht="15.75" x14ac:dyDescent="0.25">
      <c r="A12" s="2"/>
      <c r="B12" s="2324" t="s">
        <v>1981</v>
      </c>
      <c r="C12" s="95" t="s">
        <v>1973</v>
      </c>
      <c r="D12" s="489"/>
      <c r="E12" s="55"/>
      <c r="F12" s="490"/>
      <c r="G12" s="55"/>
    </row>
    <row r="13" spans="1:8" ht="15.75" x14ac:dyDescent="0.25">
      <c r="A13" s="2"/>
      <c r="B13" s="2324" t="s">
        <v>1982</v>
      </c>
      <c r="C13" s="95" t="s">
        <v>1973</v>
      </c>
      <c r="D13" s="489"/>
      <c r="E13" s="55"/>
      <c r="F13" s="490"/>
      <c r="G13" s="55"/>
    </row>
    <row r="14" spans="1:8" ht="15.75" x14ac:dyDescent="0.25">
      <c r="A14" s="2"/>
      <c r="B14" s="2324" t="s">
        <v>1983</v>
      </c>
      <c r="C14" s="95" t="s">
        <v>1973</v>
      </c>
      <c r="D14" s="489"/>
      <c r="E14" s="55"/>
      <c r="F14" s="490"/>
      <c r="G14" s="55"/>
    </row>
    <row r="15" spans="1:8" ht="15.75" x14ac:dyDescent="0.25">
      <c r="A15" s="2"/>
      <c r="B15" s="2324" t="s">
        <v>1984</v>
      </c>
      <c r="C15" s="95" t="s">
        <v>1973</v>
      </c>
      <c r="D15" s="489"/>
      <c r="E15" s="55"/>
      <c r="F15" s="490"/>
      <c r="G15" s="55"/>
    </row>
    <row r="16" spans="1:8" x14ac:dyDescent="0.25">
      <c r="A16" s="2425"/>
      <c r="B16" s="2422" t="s">
        <v>1985</v>
      </c>
      <c r="C16" s="95"/>
      <c r="D16" s="489"/>
      <c r="E16" s="149"/>
      <c r="F16" s="2201"/>
      <c r="G16" s="149"/>
      <c r="H16" s="149"/>
    </row>
    <row r="17" spans="1:8" x14ac:dyDescent="0.25">
      <c r="A17" s="2424">
        <v>46036</v>
      </c>
      <c r="B17" s="2422" t="s">
        <v>1987</v>
      </c>
      <c r="C17" s="95"/>
      <c r="D17" s="489"/>
      <c r="E17" s="510"/>
      <c r="F17" s="510"/>
      <c r="G17" s="510"/>
      <c r="H17" s="510"/>
    </row>
    <row r="18" spans="1:8" x14ac:dyDescent="0.25">
      <c r="A18" s="2424"/>
      <c r="B18" s="2422"/>
      <c r="C18" s="95"/>
      <c r="D18" s="489"/>
      <c r="E18" s="510"/>
      <c r="F18" s="510"/>
      <c r="G18" s="510"/>
      <c r="H18" s="510"/>
    </row>
    <row r="19" spans="1:8" x14ac:dyDescent="0.25">
      <c r="A19" s="2425"/>
      <c r="B19" s="2422"/>
      <c r="C19" s="95"/>
      <c r="D19" s="489"/>
      <c r="E19" s="510"/>
      <c r="F19" s="2202"/>
      <c r="G19" s="510"/>
      <c r="H19" s="2202"/>
    </row>
    <row r="20" spans="1:8" x14ac:dyDescent="0.25">
      <c r="A20" s="2424">
        <v>46037</v>
      </c>
      <c r="B20" s="2428" t="s">
        <v>1972</v>
      </c>
      <c r="C20" s="95" t="s">
        <v>1986</v>
      </c>
      <c r="D20" s="489"/>
      <c r="E20" s="510"/>
      <c r="F20" s="2202"/>
      <c r="G20" s="510"/>
      <c r="H20" s="2202"/>
    </row>
    <row r="21" spans="1:8" x14ac:dyDescent="0.25">
      <c r="A21" s="2424"/>
      <c r="B21" s="2421" t="s">
        <v>1988</v>
      </c>
      <c r="C21" s="95"/>
      <c r="D21" s="489"/>
      <c r="E21" s="510"/>
      <c r="F21" s="2202"/>
      <c r="G21" s="510"/>
      <c r="H21" s="2202"/>
    </row>
    <row r="22" spans="1:8" x14ac:dyDescent="0.25">
      <c r="A22" s="2424"/>
      <c r="B22" s="2421" t="s">
        <v>1989</v>
      </c>
      <c r="C22" s="95"/>
      <c r="D22" s="489"/>
      <c r="E22" s="510"/>
      <c r="F22" s="2202"/>
      <c r="G22" s="510"/>
      <c r="H22" s="2202"/>
    </row>
    <row r="23" spans="1:8" x14ac:dyDescent="0.25">
      <c r="A23" s="2425"/>
      <c r="B23" s="2421" t="s">
        <v>1990</v>
      </c>
      <c r="C23" s="95"/>
      <c r="D23" s="55"/>
      <c r="E23" s="510"/>
      <c r="F23" s="2202"/>
      <c r="G23" s="510"/>
      <c r="H23" s="2202"/>
    </row>
    <row r="24" spans="1:8" x14ac:dyDescent="0.25">
      <c r="A24" s="2424">
        <v>46038</v>
      </c>
      <c r="B24" s="2422" t="s">
        <v>1991</v>
      </c>
      <c r="C24" s="95"/>
      <c r="D24" s="229"/>
      <c r="E24" s="510"/>
      <c r="F24" s="2202"/>
      <c r="G24" s="510"/>
      <c r="H24" s="2202"/>
    </row>
    <row r="25" spans="1:8" ht="19.5" customHeight="1" x14ac:dyDescent="0.25">
      <c r="A25" s="2424"/>
      <c r="B25" s="2429"/>
      <c r="C25" s="2156"/>
      <c r="D25" s="229"/>
      <c r="E25" s="510"/>
      <c r="F25" s="2202"/>
      <c r="G25" s="510"/>
      <c r="H25" s="2202"/>
    </row>
    <row r="26" spans="1:8" x14ac:dyDescent="0.25">
      <c r="A26" s="2424">
        <v>46041</v>
      </c>
      <c r="B26" s="2326" t="s">
        <v>1992</v>
      </c>
      <c r="C26" s="95" t="s">
        <v>2004</v>
      </c>
      <c r="E26" s="510"/>
      <c r="F26" s="2202"/>
      <c r="G26" s="510"/>
      <c r="H26" s="2202"/>
    </row>
    <row r="27" spans="1:8" x14ac:dyDescent="0.25">
      <c r="A27" s="2424"/>
      <c r="B27" s="2326" t="s">
        <v>1993</v>
      </c>
      <c r="C27" s="95" t="s">
        <v>2004</v>
      </c>
      <c r="E27" s="510"/>
      <c r="F27" s="2202"/>
      <c r="G27" s="510"/>
      <c r="H27" s="2202"/>
    </row>
    <row r="28" spans="1:8" x14ac:dyDescent="0.25">
      <c r="A28" s="2424"/>
      <c r="B28" s="2326" t="s">
        <v>1994</v>
      </c>
      <c r="C28" s="95" t="s">
        <v>2004</v>
      </c>
      <c r="E28" s="510"/>
      <c r="F28" s="2202"/>
      <c r="G28" s="510"/>
      <c r="H28" s="2202"/>
    </row>
    <row r="29" spans="1:8" x14ac:dyDescent="0.25">
      <c r="A29" s="2424"/>
      <c r="B29" s="2326" t="s">
        <v>1995</v>
      </c>
      <c r="C29" s="95" t="s">
        <v>2004</v>
      </c>
      <c r="E29" s="510"/>
      <c r="F29" s="2202"/>
      <c r="G29" s="510"/>
      <c r="H29" s="2202"/>
    </row>
    <row r="30" spans="1:8" ht="15.75" thickBot="1" x14ac:dyDescent="0.3">
      <c r="A30" s="2425"/>
      <c r="B30" s="2430"/>
      <c r="C30" s="95"/>
      <c r="E30" s="510"/>
      <c r="F30" s="2202"/>
      <c r="G30" s="510"/>
      <c r="H30" s="2202"/>
    </row>
    <row r="31" spans="1:8" ht="15.75" x14ac:dyDescent="0.25">
      <c r="A31" s="2426">
        <v>46042</v>
      </c>
      <c r="B31" s="2319" t="s">
        <v>1996</v>
      </c>
      <c r="C31" s="2317" t="s">
        <v>2023</v>
      </c>
      <c r="E31" s="510"/>
      <c r="F31" s="2202"/>
      <c r="G31" s="510"/>
      <c r="H31" s="2202"/>
    </row>
    <row r="32" spans="1:8" ht="16.5" thickBot="1" x14ac:dyDescent="0.3">
      <c r="A32" s="2427"/>
      <c r="B32" s="2320" t="s">
        <v>2025</v>
      </c>
      <c r="C32" s="2317" t="s">
        <v>2023</v>
      </c>
      <c r="E32" s="510"/>
      <c r="F32" s="2202"/>
      <c r="G32" s="510"/>
      <c r="H32" s="2202"/>
    </row>
    <row r="33" spans="1:8" ht="18.75" x14ac:dyDescent="0.25">
      <c r="A33" s="2424">
        <v>46043</v>
      </c>
      <c r="B33" s="2318" t="s">
        <v>2005</v>
      </c>
      <c r="C33" s="95"/>
      <c r="E33" s="510"/>
      <c r="F33" s="2202"/>
      <c r="G33" s="510"/>
      <c r="H33" s="2202"/>
    </row>
    <row r="34" spans="1:8" ht="18.75" x14ac:dyDescent="0.25">
      <c r="A34" s="2424"/>
      <c r="B34" s="2431" t="s">
        <v>2042</v>
      </c>
      <c r="C34" s="95"/>
      <c r="E34" s="510"/>
      <c r="F34" s="2202"/>
      <c r="G34" s="510"/>
      <c r="H34" s="2202"/>
    </row>
    <row r="35" spans="1:8" ht="30" x14ac:dyDescent="0.25">
      <c r="A35" s="2424"/>
      <c r="B35" s="2203" t="s">
        <v>2024</v>
      </c>
      <c r="C35" s="2200" t="s">
        <v>2041</v>
      </c>
      <c r="E35" s="510"/>
      <c r="F35" s="2202"/>
      <c r="G35" s="510"/>
      <c r="H35" s="2202"/>
    </row>
    <row r="36" spans="1:8" ht="15.75" x14ac:dyDescent="0.25">
      <c r="A36" s="2425"/>
      <c r="B36" s="2204" t="s">
        <v>2026</v>
      </c>
      <c r="C36" s="2156"/>
      <c r="E36" s="510"/>
      <c r="F36" s="2202"/>
      <c r="G36" s="510"/>
      <c r="H36" s="2202"/>
    </row>
    <row r="37" spans="1:8" x14ac:dyDescent="0.25">
      <c r="A37" s="2424">
        <v>46044</v>
      </c>
      <c r="B37" s="2326" t="s">
        <v>1997</v>
      </c>
      <c r="C37" s="95"/>
      <c r="E37" s="510"/>
      <c r="F37" s="2202"/>
      <c r="G37" s="510"/>
      <c r="H37" s="2202"/>
    </row>
    <row r="38" spans="1:8" x14ac:dyDescent="0.25">
      <c r="A38" s="2425"/>
      <c r="B38" s="2326" t="s">
        <v>1998</v>
      </c>
      <c r="C38" s="95"/>
    </row>
    <row r="39" spans="1:8" x14ac:dyDescent="0.25">
      <c r="A39" s="2425"/>
      <c r="B39" s="2326" t="s">
        <v>2043</v>
      </c>
      <c r="C39" s="95"/>
    </row>
    <row r="40" spans="1:8" x14ac:dyDescent="0.25">
      <c r="A40" s="2424">
        <v>46045</v>
      </c>
      <c r="B40" s="2326" t="s">
        <v>2044</v>
      </c>
      <c r="C40" s="95"/>
    </row>
    <row r="41" spans="1:8" x14ac:dyDescent="0.25">
      <c r="A41" s="2424"/>
      <c r="B41" s="2422"/>
      <c r="C41" s="95"/>
    </row>
    <row r="42" spans="1:8" ht="30.75" x14ac:dyDescent="0.25">
      <c r="A42" s="2424">
        <v>46048</v>
      </c>
      <c r="B42" s="2421" t="s">
        <v>2006</v>
      </c>
      <c r="C42" s="2156"/>
    </row>
    <row r="43" spans="1:8" x14ac:dyDescent="0.25">
      <c r="A43" s="2424"/>
      <c r="B43" s="2421" t="s">
        <v>1999</v>
      </c>
      <c r="C43" s="2156"/>
    </row>
    <row r="44" spans="1:8" x14ac:dyDescent="0.25">
      <c r="A44" s="2424"/>
      <c r="B44" s="2421" t="s">
        <v>2000</v>
      </c>
      <c r="C44" s="2156"/>
    </row>
    <row r="45" spans="1:8" x14ac:dyDescent="0.25">
      <c r="A45" s="2424"/>
      <c r="B45" s="2421" t="s">
        <v>2007</v>
      </c>
      <c r="C45" s="2156"/>
    </row>
    <row r="46" spans="1:8" x14ac:dyDescent="0.25">
      <c r="A46" s="2424"/>
      <c r="B46" s="2421" t="s">
        <v>2008</v>
      </c>
      <c r="C46" s="2156"/>
    </row>
    <row r="47" spans="1:8" x14ac:dyDescent="0.25">
      <c r="A47" s="2424"/>
      <c r="B47" s="2421" t="s">
        <v>2009</v>
      </c>
      <c r="C47" s="2156"/>
    </row>
    <row r="48" spans="1:8" x14ac:dyDescent="0.25">
      <c r="A48" s="2424">
        <v>46049</v>
      </c>
      <c r="B48" s="2422" t="s">
        <v>2001</v>
      </c>
      <c r="C48" s="95"/>
    </row>
    <row r="49" spans="1:3" x14ac:dyDescent="0.25">
      <c r="A49" s="2424"/>
      <c r="B49" s="2422" t="s">
        <v>2010</v>
      </c>
      <c r="C49" s="95"/>
    </row>
    <row r="50" spans="1:3" ht="42" x14ac:dyDescent="0.35">
      <c r="A50" s="2424"/>
      <c r="B50" s="2423" t="s">
        <v>2045</v>
      </c>
      <c r="C50" s="95"/>
    </row>
    <row r="51" spans="1:3" ht="30" x14ac:dyDescent="0.25">
      <c r="A51" s="2424">
        <v>46050</v>
      </c>
      <c r="B51" s="2127" t="s">
        <v>2002</v>
      </c>
      <c r="C51" s="2125" t="s">
        <v>2077</v>
      </c>
    </row>
    <row r="52" spans="1:3" ht="21" x14ac:dyDescent="0.35">
      <c r="A52" s="2425"/>
      <c r="B52" s="2423" t="s">
        <v>2046</v>
      </c>
      <c r="C52" s="2156"/>
    </row>
    <row r="53" spans="1:3" x14ac:dyDescent="0.25">
      <c r="A53" s="2424">
        <v>46051</v>
      </c>
      <c r="B53" s="2125" t="s">
        <v>2078</v>
      </c>
      <c r="C53" s="95"/>
    </row>
    <row r="54" spans="1:3" x14ac:dyDescent="0.25">
      <c r="A54" s="2425"/>
      <c r="B54" s="2422"/>
      <c r="C54" s="95"/>
    </row>
    <row r="55" spans="1:3" x14ac:dyDescent="0.25">
      <c r="A55" s="2424">
        <v>46052</v>
      </c>
      <c r="B55" s="2538" t="s">
        <v>2011</v>
      </c>
      <c r="C55" s="2156"/>
    </row>
    <row r="56" spans="1:3" ht="18.75" x14ac:dyDescent="0.3">
      <c r="A56" s="2552"/>
      <c r="B56" s="2553"/>
      <c r="C56" s="2554"/>
    </row>
    <row r="57" spans="1:3" x14ac:dyDescent="0.25">
      <c r="A57" s="2555"/>
      <c r="B57" s="2556"/>
      <c r="C57" s="2557"/>
    </row>
    <row r="58" spans="1:3" ht="15.75" thickBot="1" x14ac:dyDescent="0.3">
      <c r="A58" s="2555"/>
      <c r="B58" s="2556"/>
      <c r="C58" s="2558"/>
    </row>
    <row r="59" spans="1:3" ht="27" thickBot="1" x14ac:dyDescent="0.45">
      <c r="A59" s="2327" t="s">
        <v>2075</v>
      </c>
      <c r="B59" s="2328" t="s">
        <v>545</v>
      </c>
      <c r="C59" s="2329" t="s">
        <v>577</v>
      </c>
    </row>
    <row r="60" spans="1:3" ht="15.75" x14ac:dyDescent="0.25">
      <c r="A60" s="2547">
        <v>46055</v>
      </c>
      <c r="B60" s="2330" t="s">
        <v>2012</v>
      </c>
      <c r="C60" s="355" t="s">
        <v>2170</v>
      </c>
    </row>
    <row r="61" spans="1:3" ht="15.75" x14ac:dyDescent="0.25">
      <c r="A61" s="2547"/>
      <c r="B61" s="2548" t="s">
        <v>2047</v>
      </c>
      <c r="C61" s="355" t="s">
        <v>320</v>
      </c>
    </row>
    <row r="62" spans="1:3" x14ac:dyDescent="0.25">
      <c r="A62" s="2424"/>
      <c r="B62" s="2422"/>
      <c r="C62" s="95"/>
    </row>
    <row r="63" spans="1:3" ht="18.75" x14ac:dyDescent="0.3">
      <c r="A63" s="2424">
        <v>46056</v>
      </c>
      <c r="B63" s="2335" t="s">
        <v>2013</v>
      </c>
      <c r="C63" s="2551" t="s">
        <v>2171</v>
      </c>
    </row>
    <row r="64" spans="1:3" x14ac:dyDescent="0.25">
      <c r="A64" s="2424"/>
      <c r="B64" s="2422" t="s">
        <v>2048</v>
      </c>
      <c r="C64" s="95"/>
    </row>
    <row r="65" spans="1:3" x14ac:dyDescent="0.25">
      <c r="A65" s="2424"/>
      <c r="B65" s="2538"/>
      <c r="C65" s="95"/>
    </row>
    <row r="66" spans="1:3" x14ac:dyDescent="0.25">
      <c r="A66" s="2424">
        <v>46057</v>
      </c>
      <c r="B66" s="2422" t="s">
        <v>2172</v>
      </c>
      <c r="C66" s="2184"/>
    </row>
    <row r="67" spans="1:3" x14ac:dyDescent="0.25">
      <c r="A67" s="2424"/>
      <c r="B67" s="2422" t="s">
        <v>2174</v>
      </c>
      <c r="C67" s="2184"/>
    </row>
    <row r="68" spans="1:3" x14ac:dyDescent="0.25">
      <c r="A68" s="2424">
        <v>46058</v>
      </c>
      <c r="B68" s="2422" t="s">
        <v>2049</v>
      </c>
      <c r="C68" s="2156"/>
    </row>
    <row r="69" spans="1:3" x14ac:dyDescent="0.25">
      <c r="A69" s="2424"/>
      <c r="B69" s="2422" t="s">
        <v>2175</v>
      </c>
      <c r="C69" s="2156"/>
    </row>
    <row r="70" spans="1:3" x14ac:dyDescent="0.25">
      <c r="A70" s="2424"/>
      <c r="B70" s="2422" t="s">
        <v>2173</v>
      </c>
      <c r="C70" s="2156"/>
    </row>
    <row r="71" spans="1:3" x14ac:dyDescent="0.25">
      <c r="A71" s="2424">
        <v>46059</v>
      </c>
      <c r="B71" s="2422" t="s">
        <v>2176</v>
      </c>
      <c r="C71" s="95"/>
    </row>
    <row r="72" spans="1:3" ht="15.75" x14ac:dyDescent="0.25">
      <c r="A72" s="2424">
        <v>46062</v>
      </c>
      <c r="B72" s="2581" t="s">
        <v>2195</v>
      </c>
      <c r="C72" s="95"/>
    </row>
    <row r="73" spans="1:3" x14ac:dyDescent="0.25">
      <c r="A73" s="2424">
        <v>46063</v>
      </c>
      <c r="B73" s="2422" t="s">
        <v>2192</v>
      </c>
      <c r="C73" s="2156"/>
    </row>
    <row r="74" spans="1:3" x14ac:dyDescent="0.25">
      <c r="A74" s="2424"/>
      <c r="B74" s="2428" t="s">
        <v>2196</v>
      </c>
      <c r="C74" s="2156"/>
    </row>
    <row r="75" spans="1:3" x14ac:dyDescent="0.25">
      <c r="A75" s="2424"/>
      <c r="B75" s="2422"/>
      <c r="C75" s="2156"/>
    </row>
    <row r="76" spans="1:3" ht="16.5" thickBot="1" x14ac:dyDescent="0.3">
      <c r="A76" s="2424">
        <v>46064</v>
      </c>
      <c r="B76" s="2601" t="s">
        <v>2197</v>
      </c>
      <c r="C76" s="95"/>
    </row>
    <row r="77" spans="1:3" ht="18.75" x14ac:dyDescent="0.3">
      <c r="A77" s="2426"/>
      <c r="B77" s="2602" t="s">
        <v>2050</v>
      </c>
      <c r="C77" s="2317"/>
    </row>
    <row r="78" spans="1:3" ht="18.75" x14ac:dyDescent="0.3">
      <c r="A78" s="2426"/>
      <c r="B78" s="2603" t="s">
        <v>2051</v>
      </c>
      <c r="C78" s="2317"/>
    </row>
    <row r="79" spans="1:3" ht="18.75" x14ac:dyDescent="0.3">
      <c r="A79" s="2426"/>
      <c r="B79" s="2603" t="s">
        <v>2052</v>
      </c>
      <c r="C79" s="2317"/>
    </row>
    <row r="80" spans="1:3" ht="18.75" x14ac:dyDescent="0.3">
      <c r="A80" s="2426"/>
      <c r="B80" s="2603" t="s">
        <v>2053</v>
      </c>
      <c r="C80" s="2317"/>
    </row>
    <row r="81" spans="1:3" ht="19.5" thickBot="1" x14ac:dyDescent="0.35">
      <c r="A81" s="2426"/>
      <c r="B81" s="2604" t="s">
        <v>2054</v>
      </c>
      <c r="C81" s="2317"/>
    </row>
    <row r="82" spans="1:3" ht="15.75" x14ac:dyDescent="0.25">
      <c r="A82" s="2424"/>
      <c r="B82" s="2605" t="s">
        <v>2193</v>
      </c>
      <c r="C82" s="95"/>
    </row>
    <row r="83" spans="1:3" x14ac:dyDescent="0.25">
      <c r="A83" s="2424"/>
      <c r="B83" s="2606"/>
      <c r="C83" s="95"/>
    </row>
    <row r="84" spans="1:3" ht="15.75" x14ac:dyDescent="0.25">
      <c r="A84" s="2649">
        <v>46065</v>
      </c>
      <c r="B84" s="2628" t="s">
        <v>2301</v>
      </c>
      <c r="C84" s="224" t="s">
        <v>2281</v>
      </c>
    </row>
    <row r="85" spans="1:3" x14ac:dyDescent="0.25">
      <c r="A85" s="1764"/>
      <c r="B85" s="2125"/>
      <c r="C85" s="95"/>
    </row>
    <row r="86" spans="1:3" ht="15.75" x14ac:dyDescent="0.25">
      <c r="A86" s="1764">
        <v>46066</v>
      </c>
      <c r="B86" s="2627" t="s">
        <v>2302</v>
      </c>
      <c r="C86" s="224" t="s">
        <v>2282</v>
      </c>
    </row>
    <row r="87" spans="1:3" x14ac:dyDescent="0.25">
      <c r="A87" s="1764"/>
      <c r="B87" s="2126"/>
      <c r="C87" s="95"/>
    </row>
    <row r="88" spans="1:3" x14ac:dyDescent="0.25">
      <c r="A88" s="1764"/>
      <c r="B88" s="2125"/>
      <c r="C88" s="2156"/>
    </row>
    <row r="89" spans="1:3" ht="30" x14ac:dyDescent="0.25">
      <c r="A89" s="2424">
        <v>46069</v>
      </c>
      <c r="B89" s="2650" t="s">
        <v>2303</v>
      </c>
      <c r="C89" s="2156"/>
    </row>
    <row r="90" spans="1:3" x14ac:dyDescent="0.25">
      <c r="A90" s="2424"/>
      <c r="B90" s="2422"/>
      <c r="C90" s="2156"/>
    </row>
    <row r="91" spans="1:3" x14ac:dyDescent="0.25">
      <c r="A91" s="2424">
        <v>46070</v>
      </c>
      <c r="B91" s="2422" t="s">
        <v>2306</v>
      </c>
      <c r="C91" s="2156"/>
    </row>
    <row r="92" spans="1:3" x14ac:dyDescent="0.25">
      <c r="A92" s="2424"/>
      <c r="B92" s="2422"/>
      <c r="C92" s="2156"/>
    </row>
    <row r="93" spans="1:3" ht="15.75" thickBot="1" x14ac:dyDescent="0.3">
      <c r="A93" s="2424">
        <v>46071</v>
      </c>
      <c r="B93" s="2430" t="s">
        <v>2014</v>
      </c>
      <c r="C93" s="2664" t="s">
        <v>2015</v>
      </c>
    </row>
    <row r="94" spans="1:3" x14ac:dyDescent="0.25">
      <c r="A94" s="2663"/>
      <c r="B94" s="2666" t="s">
        <v>2177</v>
      </c>
      <c r="C94" s="2667" t="s">
        <v>2304</v>
      </c>
    </row>
    <row r="95" spans="1:3" x14ac:dyDescent="0.25">
      <c r="A95" s="2663"/>
      <c r="B95" s="2668" t="s">
        <v>2178</v>
      </c>
      <c r="C95" s="2669" t="s">
        <v>2304</v>
      </c>
    </row>
    <row r="96" spans="1:3" x14ac:dyDescent="0.25">
      <c r="A96" s="2663"/>
      <c r="B96" s="2668" t="s">
        <v>2179</v>
      </c>
      <c r="C96" s="2669" t="s">
        <v>2305</v>
      </c>
    </row>
    <row r="97" spans="1:3" x14ac:dyDescent="0.25">
      <c r="A97" s="2663"/>
      <c r="B97" s="2668" t="s">
        <v>2180</v>
      </c>
      <c r="C97" s="2669" t="s">
        <v>2304</v>
      </c>
    </row>
    <row r="98" spans="1:3" ht="15.75" thickBot="1" x14ac:dyDescent="0.3">
      <c r="A98" s="2663"/>
      <c r="B98" s="2670" t="s">
        <v>2181</v>
      </c>
      <c r="C98" s="2671" t="s">
        <v>2304</v>
      </c>
    </row>
    <row r="99" spans="1:3" x14ac:dyDescent="0.25">
      <c r="A99" s="1764"/>
      <c r="B99" s="2672" t="s">
        <v>2307</v>
      </c>
      <c r="C99" s="2665"/>
    </row>
    <row r="100" spans="1:3" x14ac:dyDescent="0.25">
      <c r="A100" s="1764">
        <v>46072</v>
      </c>
      <c r="B100" s="2125" t="s">
        <v>2182</v>
      </c>
      <c r="C100" s="2156"/>
    </row>
    <row r="101" spans="1:3" x14ac:dyDescent="0.25">
      <c r="A101" s="1764"/>
      <c r="B101" s="2125"/>
      <c r="C101" s="2156"/>
    </row>
    <row r="102" spans="1:3" x14ac:dyDescent="0.25">
      <c r="A102" s="1764">
        <v>46073</v>
      </c>
      <c r="B102" s="2127" t="s">
        <v>2016</v>
      </c>
      <c r="C102" s="2156"/>
    </row>
    <row r="103" spans="1:3" x14ac:dyDescent="0.25">
      <c r="A103" s="1764"/>
      <c r="B103" s="2127" t="s">
        <v>2183</v>
      </c>
      <c r="C103" s="2156"/>
    </row>
    <row r="104" spans="1:3" x14ac:dyDescent="0.25">
      <c r="A104" s="1764"/>
      <c r="B104" s="2125"/>
      <c r="C104" s="2156"/>
    </row>
    <row r="105" spans="1:3" x14ac:dyDescent="0.25">
      <c r="A105" s="1764">
        <v>46076</v>
      </c>
      <c r="B105" s="2126" t="s">
        <v>2184</v>
      </c>
      <c r="C105" s="2156"/>
    </row>
    <row r="106" spans="1:3" x14ac:dyDescent="0.25">
      <c r="A106" s="1764"/>
      <c r="B106" s="2126"/>
      <c r="C106" s="95"/>
    </row>
    <row r="107" spans="1:3" x14ac:dyDescent="0.25">
      <c r="A107" s="1764">
        <v>46077</v>
      </c>
      <c r="B107" s="2126" t="s">
        <v>2017</v>
      </c>
      <c r="C107" s="95"/>
    </row>
    <row r="108" spans="1:3" x14ac:dyDescent="0.25">
      <c r="A108" s="1764"/>
      <c r="B108" s="2126"/>
      <c r="C108" s="95"/>
    </row>
    <row r="109" spans="1:3" x14ac:dyDescent="0.25">
      <c r="A109" s="1764">
        <v>46078</v>
      </c>
      <c r="B109" s="2126" t="s">
        <v>2278</v>
      </c>
      <c r="C109" s="95"/>
    </row>
    <row r="110" spans="1:3" x14ac:dyDescent="0.25">
      <c r="A110" s="1764"/>
      <c r="B110" s="2126"/>
      <c r="C110" s="95"/>
    </row>
    <row r="111" spans="1:3" x14ac:dyDescent="0.25">
      <c r="A111" s="1764">
        <v>46079</v>
      </c>
      <c r="B111" s="2127"/>
      <c r="C111" s="2156"/>
    </row>
    <row r="112" spans="1:3" x14ac:dyDescent="0.25">
      <c r="A112" s="1764"/>
      <c r="B112" s="2127"/>
      <c r="C112" s="2156"/>
    </row>
    <row r="113" spans="1:8" ht="18.75" x14ac:dyDescent="0.3">
      <c r="A113" s="1764">
        <v>46080</v>
      </c>
      <c r="B113" s="2335" t="s">
        <v>2018</v>
      </c>
      <c r="C113" s="2156"/>
    </row>
    <row r="114" spans="1:8" ht="18.75" x14ac:dyDescent="0.3">
      <c r="A114" s="1764"/>
      <c r="B114" s="2335" t="s">
        <v>2055</v>
      </c>
      <c r="C114" s="2156"/>
    </row>
    <row r="115" spans="1:8" ht="18.75" x14ac:dyDescent="0.3">
      <c r="A115" s="161"/>
      <c r="B115" s="2335" t="s">
        <v>2056</v>
      </c>
      <c r="C115" s="95"/>
    </row>
    <row r="116" spans="1:8" x14ac:dyDescent="0.25">
      <c r="A116" s="7"/>
      <c r="B116" s="2132"/>
      <c r="C116" s="272"/>
    </row>
    <row r="117" spans="1:8" x14ac:dyDescent="0.25">
      <c r="A117" s="283"/>
      <c r="B117" s="2129"/>
      <c r="C117" s="379"/>
    </row>
    <row r="118" spans="1:8" ht="15.75" thickBot="1" x14ac:dyDescent="0.3">
      <c r="A118" s="283"/>
      <c r="B118" s="2130"/>
      <c r="C118" s="2157"/>
    </row>
    <row r="119" spans="1:8" ht="26.25" x14ac:dyDescent="0.4">
      <c r="A119" s="2186" t="s">
        <v>2185</v>
      </c>
      <c r="B119" s="2187" t="s">
        <v>545</v>
      </c>
      <c r="C119" s="2188" t="s">
        <v>577</v>
      </c>
    </row>
    <row r="120" spans="1:8" x14ac:dyDescent="0.25">
      <c r="A120" s="1764">
        <v>46083</v>
      </c>
      <c r="B120" s="2127" t="s">
        <v>2186</v>
      </c>
      <c r="C120" s="95"/>
    </row>
    <row r="121" spans="1:8" x14ac:dyDescent="0.25">
      <c r="A121" s="1764"/>
      <c r="B121" s="2127"/>
      <c r="C121" s="95"/>
    </row>
    <row r="122" spans="1:8" x14ac:dyDescent="0.25">
      <c r="A122" s="1764">
        <v>46084</v>
      </c>
      <c r="B122" s="2125" t="s">
        <v>2187</v>
      </c>
      <c r="C122" s="2156"/>
    </row>
    <row r="123" spans="1:8" x14ac:dyDescent="0.25">
      <c r="A123" s="1764"/>
      <c r="B123" s="2125"/>
      <c r="C123" s="2156"/>
    </row>
    <row r="124" spans="1:8" x14ac:dyDescent="0.25">
      <c r="A124" s="1764">
        <v>46085</v>
      </c>
      <c r="B124" s="2125"/>
      <c r="C124" s="2184"/>
    </row>
    <row r="125" spans="1:8" x14ac:dyDescent="0.25">
      <c r="A125" s="1764"/>
      <c r="B125" s="2125"/>
      <c r="C125" s="2184"/>
    </row>
    <row r="126" spans="1:8" x14ac:dyDescent="0.25">
      <c r="A126" s="1764">
        <v>46086</v>
      </c>
      <c r="B126" s="2125"/>
      <c r="C126" s="2184"/>
    </row>
    <row r="127" spans="1:8" x14ac:dyDescent="0.25">
      <c r="A127" s="1764"/>
      <c r="B127" s="2125"/>
      <c r="C127" s="2184"/>
    </row>
    <row r="128" spans="1:8" x14ac:dyDescent="0.25">
      <c r="A128" s="1764">
        <v>46087</v>
      </c>
      <c r="B128" s="2125"/>
      <c r="C128" s="2156"/>
      <c r="H128" s="232"/>
    </row>
    <row r="129" spans="1:8" x14ac:dyDescent="0.25">
      <c r="A129" s="1764"/>
      <c r="B129" s="2125"/>
      <c r="C129" s="2156"/>
      <c r="H129" s="232"/>
    </row>
    <row r="130" spans="1:8" x14ac:dyDescent="0.25">
      <c r="A130" s="1764"/>
      <c r="B130" s="2125"/>
      <c r="C130" s="2156"/>
      <c r="H130" s="232"/>
    </row>
    <row r="131" spans="1:8" s="168" customFormat="1" x14ac:dyDescent="0.25">
      <c r="A131" s="1764">
        <v>46090</v>
      </c>
      <c r="B131" s="2127"/>
      <c r="C131" s="2549"/>
      <c r="D131" s="368"/>
      <c r="H131" s="194"/>
    </row>
    <row r="132" spans="1:8" s="168" customFormat="1" x14ac:dyDescent="0.25">
      <c r="A132" s="1764"/>
      <c r="B132" s="2127"/>
      <c r="C132" s="2549"/>
      <c r="D132" s="368"/>
      <c r="H132" s="194"/>
    </row>
    <row r="133" spans="1:8" ht="18.75" x14ac:dyDescent="0.3">
      <c r="A133" s="1764">
        <v>46091</v>
      </c>
      <c r="B133" s="2126" t="s">
        <v>2194</v>
      </c>
      <c r="C133" s="2551"/>
      <c r="H133" s="232"/>
    </row>
    <row r="134" spans="1:8" ht="18.75" x14ac:dyDescent="0.3">
      <c r="A134" s="1764"/>
      <c r="B134" s="2335"/>
      <c r="C134" s="2551"/>
      <c r="H134" s="232"/>
    </row>
    <row r="135" spans="1:8" ht="16.5" thickBot="1" x14ac:dyDescent="0.3">
      <c r="A135" s="1764">
        <v>46092</v>
      </c>
      <c r="B135" s="2562" t="s">
        <v>2188</v>
      </c>
      <c r="C135" s="2156"/>
    </row>
    <row r="136" spans="1:8" ht="18.75" x14ac:dyDescent="0.3">
      <c r="A136" s="1764"/>
      <c r="B136" s="2332" t="s">
        <v>2050</v>
      </c>
      <c r="C136" s="2156"/>
    </row>
    <row r="137" spans="1:8" ht="18.75" x14ac:dyDescent="0.3">
      <c r="A137" s="1764"/>
      <c r="B137" s="2333" t="s">
        <v>2051</v>
      </c>
      <c r="C137" s="2156"/>
    </row>
    <row r="138" spans="1:8" ht="18.75" x14ac:dyDescent="0.3">
      <c r="A138" s="1764"/>
      <c r="B138" s="2333" t="s">
        <v>2052</v>
      </c>
      <c r="C138" s="2156"/>
    </row>
    <row r="139" spans="1:8" ht="18.75" x14ac:dyDescent="0.3">
      <c r="A139" s="1764"/>
      <c r="B139" s="2333" t="s">
        <v>2053</v>
      </c>
      <c r="C139" s="2156"/>
    </row>
    <row r="140" spans="1:8" ht="19.5" thickBot="1" x14ac:dyDescent="0.35">
      <c r="A140" s="1764"/>
      <c r="B140" s="2334" t="s">
        <v>2054</v>
      </c>
      <c r="C140" s="2156"/>
    </row>
    <row r="141" spans="1:8" ht="15.75" x14ac:dyDescent="0.25">
      <c r="A141" s="1764"/>
      <c r="B141" s="2331" t="s">
        <v>2197</v>
      </c>
      <c r="C141" s="2156"/>
    </row>
    <row r="142" spans="1:8" ht="18" customHeight="1" x14ac:dyDescent="0.25">
      <c r="A142" s="1764"/>
      <c r="B142" s="2125"/>
      <c r="C142" s="2156"/>
    </row>
    <row r="143" spans="1:8" s="333" customFormat="1" ht="18.75" x14ac:dyDescent="0.3">
      <c r="A143" s="1764">
        <v>46093</v>
      </c>
      <c r="B143" s="2335"/>
      <c r="C143" s="2551"/>
      <c r="H143" s="652"/>
    </row>
    <row r="144" spans="1:8" s="333" customFormat="1" ht="18.75" x14ac:dyDescent="0.3">
      <c r="A144" s="1764"/>
      <c r="B144" s="2335"/>
      <c r="C144" s="2551"/>
      <c r="H144" s="652"/>
    </row>
    <row r="145" spans="1:8" x14ac:dyDescent="0.25">
      <c r="A145" s="1764">
        <v>46094</v>
      </c>
      <c r="B145" s="2125"/>
      <c r="C145" s="2156"/>
      <c r="H145" s="232"/>
    </row>
    <row r="146" spans="1:8" x14ac:dyDescent="0.25">
      <c r="A146" s="1764"/>
      <c r="B146" s="2125"/>
      <c r="C146" s="2156"/>
      <c r="H146" s="232"/>
    </row>
    <row r="147" spans="1:8" x14ac:dyDescent="0.25">
      <c r="A147" s="1764"/>
      <c r="B147" s="2125"/>
      <c r="C147" s="2156"/>
      <c r="H147" s="232"/>
    </row>
    <row r="148" spans="1:8" x14ac:dyDescent="0.25">
      <c r="A148" s="1764">
        <v>46097</v>
      </c>
      <c r="B148" s="2125"/>
      <c r="C148" s="2156"/>
    </row>
    <row r="149" spans="1:8" x14ac:dyDescent="0.25">
      <c r="A149" s="1764"/>
      <c r="B149" s="2125"/>
      <c r="C149" s="2156"/>
    </row>
    <row r="150" spans="1:8" ht="31.5" x14ac:dyDescent="0.25">
      <c r="A150" s="1764">
        <v>46098</v>
      </c>
      <c r="B150" s="2550" t="s">
        <v>2189</v>
      </c>
      <c r="C150" s="2156"/>
    </row>
    <row r="151" spans="1:8" ht="15.75" x14ac:dyDescent="0.25">
      <c r="A151" s="1764"/>
      <c r="B151" s="2550" t="s">
        <v>2190</v>
      </c>
      <c r="C151" s="2156"/>
    </row>
    <row r="152" spans="1:8" ht="15.75" x14ac:dyDescent="0.25">
      <c r="A152" s="1764"/>
      <c r="B152" s="2559" t="s">
        <v>2191</v>
      </c>
      <c r="C152" s="2156"/>
    </row>
    <row r="153" spans="1:8" x14ac:dyDescent="0.25">
      <c r="A153" s="1764">
        <v>46099</v>
      </c>
      <c r="B153" s="2185"/>
      <c r="C153" s="2156"/>
    </row>
    <row r="154" spans="1:8" x14ac:dyDescent="0.25">
      <c r="A154" s="1764"/>
      <c r="B154" s="2185"/>
      <c r="C154" s="2156"/>
    </row>
    <row r="155" spans="1:8" x14ac:dyDescent="0.25">
      <c r="A155" s="1764">
        <v>46100</v>
      </c>
      <c r="B155" s="2185"/>
      <c r="C155" s="2156"/>
    </row>
    <row r="156" spans="1:8" x14ac:dyDescent="0.25">
      <c r="A156" s="1764"/>
      <c r="B156" s="2185"/>
      <c r="C156" s="2156"/>
    </row>
    <row r="157" spans="1:8" x14ac:dyDescent="0.25">
      <c r="A157" s="1764">
        <v>46101</v>
      </c>
      <c r="B157" s="2125"/>
      <c r="C157" s="95"/>
    </row>
    <row r="158" spans="1:8" x14ac:dyDescent="0.25">
      <c r="A158" s="1764"/>
      <c r="B158" s="2125"/>
      <c r="C158" s="95"/>
    </row>
    <row r="159" spans="1:8" x14ac:dyDescent="0.25">
      <c r="A159" s="1764"/>
      <c r="B159" s="2126"/>
      <c r="C159" s="95"/>
    </row>
    <row r="160" spans="1:8" x14ac:dyDescent="0.25">
      <c r="A160" s="1764">
        <v>46104</v>
      </c>
      <c r="B160" s="2185"/>
      <c r="C160" s="2156"/>
    </row>
    <row r="161" spans="1:3" x14ac:dyDescent="0.25">
      <c r="A161" s="1764"/>
      <c r="B161" s="2185"/>
      <c r="C161" s="2156"/>
    </row>
    <row r="162" spans="1:3" ht="15.75" x14ac:dyDescent="0.25">
      <c r="A162" s="1764">
        <v>46105</v>
      </c>
      <c r="B162" s="2550"/>
      <c r="C162" s="95"/>
    </row>
    <row r="163" spans="1:3" ht="15.75" x14ac:dyDescent="0.25">
      <c r="A163" s="1764"/>
      <c r="B163" s="2550"/>
      <c r="C163" s="95"/>
    </row>
    <row r="164" spans="1:3" ht="15.75" x14ac:dyDescent="0.25">
      <c r="A164" s="1764">
        <v>46106</v>
      </c>
      <c r="B164" s="2560"/>
      <c r="C164" s="2156"/>
    </row>
    <row r="165" spans="1:3" ht="15.75" x14ac:dyDescent="0.25">
      <c r="A165" s="1764"/>
      <c r="B165" s="2560"/>
      <c r="C165" s="2156"/>
    </row>
    <row r="166" spans="1:3" ht="15.75" x14ac:dyDescent="0.25">
      <c r="A166" s="1764"/>
      <c r="B166" s="2560"/>
      <c r="C166" s="2156"/>
    </row>
    <row r="167" spans="1:3" ht="15.75" x14ac:dyDescent="0.25">
      <c r="A167" s="1764">
        <v>46107</v>
      </c>
      <c r="B167" s="2550"/>
      <c r="C167" s="2156"/>
    </row>
    <row r="168" spans="1:3" ht="15.75" x14ac:dyDescent="0.25">
      <c r="A168" s="1764"/>
      <c r="B168" s="2550"/>
      <c r="C168" s="2156"/>
    </row>
    <row r="169" spans="1:3" ht="15.75" x14ac:dyDescent="0.25">
      <c r="A169" s="1764">
        <v>46108</v>
      </c>
      <c r="B169" s="2561"/>
      <c r="C169" s="2156"/>
    </row>
    <row r="170" spans="1:3" x14ac:dyDescent="0.25">
      <c r="A170" s="1764"/>
      <c r="B170" s="2185"/>
      <c r="C170" s="2156"/>
    </row>
    <row r="171" spans="1:3" x14ac:dyDescent="0.25">
      <c r="A171" s="1764"/>
      <c r="B171" s="2185"/>
      <c r="C171" s="2156"/>
    </row>
    <row r="172" spans="1:3" x14ac:dyDescent="0.25">
      <c r="A172" s="1764">
        <v>46111</v>
      </c>
      <c r="B172" s="2125"/>
      <c r="C172" s="95"/>
    </row>
    <row r="173" spans="1:3" x14ac:dyDescent="0.25">
      <c r="A173" s="1764"/>
      <c r="B173" s="2125"/>
      <c r="C173" s="95"/>
    </row>
    <row r="174" spans="1:3" x14ac:dyDescent="0.25">
      <c r="A174" s="1764">
        <v>46112</v>
      </c>
      <c r="B174" s="2126"/>
      <c r="C174" s="95"/>
    </row>
    <row r="175" spans="1:3" x14ac:dyDescent="0.25">
      <c r="A175" s="283"/>
      <c r="B175" s="2129"/>
      <c r="C175" s="379"/>
    </row>
    <row r="176" spans="1:3" x14ac:dyDescent="0.25">
      <c r="A176" s="283"/>
      <c r="B176" s="2132"/>
      <c r="C176" s="272"/>
    </row>
    <row r="177" spans="1:3" x14ac:dyDescent="0.25">
      <c r="A177" s="283"/>
      <c r="B177" s="2132"/>
      <c r="C177" s="272"/>
    </row>
    <row r="178" spans="1:3" x14ac:dyDescent="0.25">
      <c r="A178" s="283"/>
      <c r="B178" s="2129"/>
      <c r="C178" s="379"/>
    </row>
    <row r="179" spans="1:3" x14ac:dyDescent="0.25">
      <c r="A179" s="283"/>
      <c r="B179" s="2131"/>
      <c r="C179" s="379"/>
    </row>
    <row r="180" spans="1:3" x14ac:dyDescent="0.25">
      <c r="A180" s="283"/>
      <c r="B180" s="2129"/>
      <c r="C180" s="379"/>
    </row>
    <row r="181" spans="1:3" x14ac:dyDescent="0.25">
      <c r="A181" s="283"/>
      <c r="B181" s="2131"/>
      <c r="C181" s="379"/>
    </row>
    <row r="182" spans="1:3" x14ac:dyDescent="0.25">
      <c r="A182" s="283"/>
      <c r="B182" s="2132"/>
      <c r="C182" s="272"/>
    </row>
    <row r="183" spans="1:3" x14ac:dyDescent="0.25">
      <c r="A183" s="283"/>
      <c r="B183" s="2131"/>
      <c r="C183" s="379"/>
    </row>
    <row r="184" spans="1:3" x14ac:dyDescent="0.25">
      <c r="A184" s="283"/>
      <c r="B184" s="2130"/>
      <c r="C184" s="379"/>
    </row>
    <row r="185" spans="1:3" x14ac:dyDescent="0.25">
      <c r="A185" s="283"/>
      <c r="B185" s="2129"/>
      <c r="C185" s="379"/>
    </row>
    <row r="186" spans="1:3" x14ac:dyDescent="0.25">
      <c r="A186" s="283"/>
      <c r="B186" s="2129"/>
      <c r="C186" s="379"/>
    </row>
    <row r="187" spans="1:3" x14ac:dyDescent="0.25">
      <c r="A187" s="283"/>
      <c r="B187" s="2129"/>
      <c r="C187" s="379"/>
    </row>
    <row r="188" spans="1:3" x14ac:dyDescent="0.25">
      <c r="A188" s="283"/>
      <c r="B188" s="2129"/>
      <c r="C188" s="379"/>
    </row>
    <row r="189" spans="1:3" x14ac:dyDescent="0.25">
      <c r="A189" s="247"/>
      <c r="B189" s="2129"/>
      <c r="C189" s="379"/>
    </row>
    <row r="190" spans="1:3" x14ac:dyDescent="0.25">
      <c r="A190" s="283"/>
      <c r="B190" s="2129"/>
      <c r="C190" s="379"/>
    </row>
    <row r="191" spans="1:3" x14ac:dyDescent="0.25">
      <c r="A191" s="283"/>
      <c r="B191" s="2131"/>
      <c r="C191" s="379"/>
    </row>
    <row r="192" spans="1:3" x14ac:dyDescent="0.25">
      <c r="A192" s="283"/>
      <c r="B192" s="2131"/>
      <c r="C192" s="272"/>
    </row>
    <row r="193" spans="1:4" ht="28.5" customHeight="1" x14ac:dyDescent="0.25">
      <c r="A193" s="283"/>
      <c r="B193" s="2137"/>
      <c r="C193" s="379"/>
    </row>
    <row r="194" spans="1:4" x14ac:dyDescent="0.25">
      <c r="A194" s="283"/>
      <c r="B194" s="2131"/>
      <c r="C194" s="272"/>
    </row>
    <row r="195" spans="1:4" x14ac:dyDescent="0.25">
      <c r="A195" s="283"/>
      <c r="B195" s="2131"/>
      <c r="C195" s="272"/>
    </row>
    <row r="196" spans="1:4" x14ac:dyDescent="0.25">
      <c r="A196" s="283"/>
      <c r="B196" s="2132"/>
      <c r="C196" s="272"/>
    </row>
    <row r="197" spans="1:4" x14ac:dyDescent="0.25">
      <c r="A197" s="283"/>
      <c r="B197" s="2130"/>
      <c r="C197" s="379"/>
    </row>
    <row r="198" spans="1:4" x14ac:dyDescent="0.25">
      <c r="A198" s="283"/>
      <c r="B198" s="2132"/>
      <c r="C198" s="272"/>
    </row>
    <row r="199" spans="1:4" x14ac:dyDescent="0.25">
      <c r="A199" s="283"/>
      <c r="B199" s="2132"/>
      <c r="C199" s="272"/>
    </row>
    <row r="200" spans="1:4" x14ac:dyDescent="0.25">
      <c r="A200" s="283"/>
      <c r="B200" s="2132"/>
      <c r="C200" s="272"/>
    </row>
    <row r="201" spans="1:4" s="178" customFormat="1" x14ac:dyDescent="0.25">
      <c r="A201" s="283"/>
      <c r="B201" s="2129"/>
      <c r="C201" s="272"/>
    </row>
    <row r="202" spans="1:4" x14ac:dyDescent="0.25">
      <c r="A202" s="283"/>
      <c r="B202" s="2130"/>
      <c r="C202" s="379"/>
    </row>
    <row r="203" spans="1:4" x14ac:dyDescent="0.25">
      <c r="A203" s="283"/>
      <c r="B203" s="2130"/>
      <c r="C203" s="379"/>
    </row>
    <row r="204" spans="1:4" x14ac:dyDescent="0.25">
      <c r="A204" s="283"/>
      <c r="B204" s="2132"/>
      <c r="C204" s="272"/>
    </row>
    <row r="205" spans="1:4" x14ac:dyDescent="0.25">
      <c r="A205" s="283"/>
      <c r="B205" s="2132"/>
      <c r="C205" s="272"/>
    </row>
    <row r="206" spans="1:4" ht="15.75" x14ac:dyDescent="0.25">
      <c r="A206" s="283"/>
      <c r="B206" s="2134"/>
      <c r="C206" s="379"/>
      <c r="D206" t="s">
        <v>806</v>
      </c>
    </row>
    <row r="207" spans="1:4" ht="15.75" x14ac:dyDescent="0.25">
      <c r="A207" s="283"/>
      <c r="B207" s="2134"/>
      <c r="C207" s="379"/>
    </row>
    <row r="208" spans="1:4" ht="15.75" x14ac:dyDescent="0.25">
      <c r="A208" s="283"/>
      <c r="B208" s="2134"/>
      <c r="C208" s="379"/>
    </row>
    <row r="209" spans="1:4" x14ac:dyDescent="0.25">
      <c r="A209" s="283"/>
      <c r="B209" s="2132"/>
      <c r="C209" s="272"/>
    </row>
    <row r="210" spans="1:4" x14ac:dyDescent="0.25">
      <c r="A210" s="283"/>
      <c r="B210" s="2132"/>
      <c r="C210" s="272"/>
    </row>
    <row r="211" spans="1:4" x14ac:dyDescent="0.25">
      <c r="A211" s="283"/>
      <c r="B211" s="2129"/>
      <c r="C211" s="379"/>
    </row>
    <row r="212" spans="1:4" x14ac:dyDescent="0.25">
      <c r="A212" s="283"/>
      <c r="B212" s="2132"/>
      <c r="C212" s="272"/>
    </row>
    <row r="213" spans="1:4" x14ac:dyDescent="0.25">
      <c r="A213" s="283"/>
      <c r="B213" s="2132"/>
      <c r="C213" s="272"/>
    </row>
    <row r="214" spans="1:4" x14ac:dyDescent="0.25">
      <c r="A214" s="283"/>
      <c r="B214" s="2132"/>
      <c r="C214" s="272"/>
    </row>
    <row r="215" spans="1:4" ht="15.75" x14ac:dyDescent="0.25">
      <c r="A215" s="283"/>
      <c r="B215" s="2136"/>
      <c r="C215" s="379"/>
    </row>
    <row r="216" spans="1:4" ht="15.75" x14ac:dyDescent="0.25">
      <c r="A216" s="283"/>
      <c r="B216" s="2134"/>
      <c r="C216" s="379"/>
    </row>
    <row r="217" spans="1:4" ht="15.75" x14ac:dyDescent="0.25">
      <c r="A217" s="283"/>
      <c r="B217" s="2134"/>
      <c r="C217" s="379"/>
    </row>
    <row r="218" spans="1:4" ht="15.75" x14ac:dyDescent="0.25">
      <c r="A218" s="283"/>
      <c r="B218" s="2135"/>
      <c r="C218" s="2129"/>
    </row>
    <row r="219" spans="1:4" ht="15.75" x14ac:dyDescent="0.25">
      <c r="A219" s="283"/>
      <c r="B219" s="2138"/>
      <c r="C219" s="272"/>
    </row>
    <row r="220" spans="1:4" ht="18.75" x14ac:dyDescent="0.3">
      <c r="A220" s="1743"/>
      <c r="B220" s="2133"/>
      <c r="C220" s="2157"/>
      <c r="D220" s="735"/>
    </row>
    <row r="221" spans="1:4" ht="18.75" x14ac:dyDescent="0.3">
      <c r="A221" s="1743"/>
      <c r="B221" s="2133"/>
      <c r="C221" s="2157"/>
      <c r="D221" s="735"/>
    </row>
    <row r="222" spans="1:4" ht="18.75" x14ac:dyDescent="0.3">
      <c r="A222" s="1743"/>
      <c r="B222" s="2133"/>
      <c r="C222" s="2157"/>
      <c r="D222" s="735"/>
    </row>
    <row r="223" spans="1:4" ht="18.75" x14ac:dyDescent="0.3">
      <c r="A223" s="1743"/>
      <c r="B223" s="2132"/>
      <c r="C223" s="272"/>
    </row>
    <row r="224" spans="1:4" ht="18.75" x14ac:dyDescent="0.3">
      <c r="A224" s="283"/>
      <c r="B224" s="2133"/>
      <c r="C224" s="2157"/>
    </row>
    <row r="225" spans="1:6" x14ac:dyDescent="0.25">
      <c r="A225" s="283"/>
      <c r="B225" s="2129"/>
      <c r="C225" s="272"/>
    </row>
    <row r="226" spans="1:6" x14ac:dyDescent="0.25">
      <c r="A226" s="283"/>
      <c r="B226" s="2132"/>
      <c r="C226" s="272"/>
    </row>
    <row r="227" spans="1:6" ht="18.75" x14ac:dyDescent="0.3">
      <c r="A227" s="1743"/>
      <c r="B227" s="2133"/>
      <c r="C227" s="2157"/>
    </row>
    <row r="228" spans="1:6" x14ac:dyDescent="0.25">
      <c r="A228" s="283"/>
      <c r="B228" s="2132"/>
      <c r="C228" s="272"/>
    </row>
    <row r="229" spans="1:6" x14ac:dyDescent="0.25">
      <c r="A229" s="283"/>
      <c r="B229" s="2129"/>
      <c r="C229" s="379"/>
    </row>
    <row r="230" spans="1:6" x14ac:dyDescent="0.25">
      <c r="A230" s="283"/>
      <c r="B230" s="2129"/>
      <c r="C230" s="379"/>
    </row>
    <row r="231" spans="1:6" x14ac:dyDescent="0.25">
      <c r="A231" s="283"/>
      <c r="B231" s="2129"/>
      <c r="C231" s="379"/>
    </row>
    <row r="232" spans="1:6" ht="15.75" x14ac:dyDescent="0.25">
      <c r="A232" s="283"/>
      <c r="B232" s="2134"/>
      <c r="C232" s="379"/>
    </row>
    <row r="233" spans="1:6" ht="18.75" x14ac:dyDescent="0.3">
      <c r="A233" s="283"/>
      <c r="B233" s="2133"/>
      <c r="C233" s="379"/>
    </row>
    <row r="234" spans="1:6" ht="15.75" x14ac:dyDescent="0.25">
      <c r="A234" s="283"/>
      <c r="B234" s="2134"/>
      <c r="C234" s="379"/>
    </row>
    <row r="235" spans="1:6" ht="15.75" x14ac:dyDescent="0.25">
      <c r="A235" s="283"/>
      <c r="B235" s="2134"/>
      <c r="C235" s="379"/>
    </row>
    <row r="236" spans="1:6" ht="15.75" x14ac:dyDescent="0.25">
      <c r="A236" s="646"/>
      <c r="B236" s="2134"/>
      <c r="C236" s="379"/>
    </row>
    <row r="237" spans="1:6" ht="15.75" x14ac:dyDescent="0.25">
      <c r="A237" s="1756"/>
      <c r="B237" s="2134"/>
      <c r="C237" s="379"/>
    </row>
    <row r="238" spans="1:6" ht="15.75" x14ac:dyDescent="0.25">
      <c r="A238" s="283"/>
      <c r="B238" s="2134"/>
      <c r="C238" s="379"/>
      <c r="F238" s="753"/>
    </row>
    <row r="239" spans="1:6" ht="15.75" x14ac:dyDescent="0.25">
      <c r="A239" s="283"/>
      <c r="B239" s="2134"/>
      <c r="C239" s="379"/>
    </row>
    <row r="240" spans="1:6" ht="15.75" x14ac:dyDescent="0.25">
      <c r="A240" s="283"/>
      <c r="B240" s="2134"/>
      <c r="C240" s="379"/>
    </row>
    <row r="241" spans="1:3" ht="15.75" x14ac:dyDescent="0.25">
      <c r="A241" s="283"/>
      <c r="B241" s="2134"/>
      <c r="C241" s="379"/>
    </row>
    <row r="242" spans="1:3" ht="15.75" x14ac:dyDescent="0.25">
      <c r="A242" s="283"/>
      <c r="B242" s="2134"/>
      <c r="C242" s="379"/>
    </row>
    <row r="243" spans="1:3" ht="23.25" x14ac:dyDescent="0.35">
      <c r="A243" s="283"/>
      <c r="B243" s="2139"/>
      <c r="C243" s="379"/>
    </row>
    <row r="244" spans="1:3" ht="15.75" x14ac:dyDescent="0.25">
      <c r="A244" s="283"/>
      <c r="B244" s="2137"/>
      <c r="C244" s="379"/>
    </row>
    <row r="245" spans="1:3" ht="15.75" x14ac:dyDescent="0.25">
      <c r="A245" s="283"/>
      <c r="B245" s="2137"/>
      <c r="C245" s="379"/>
    </row>
    <row r="246" spans="1:3" ht="15.75" x14ac:dyDescent="0.25">
      <c r="A246" s="283"/>
      <c r="B246" s="2137"/>
      <c r="C246" s="379"/>
    </row>
    <row r="247" spans="1:3" ht="15.75" x14ac:dyDescent="0.25">
      <c r="A247" s="283"/>
      <c r="B247" s="2137"/>
      <c r="C247" s="379"/>
    </row>
    <row r="248" spans="1:3" x14ac:dyDescent="0.25">
      <c r="A248" s="283"/>
      <c r="B248" s="2129"/>
      <c r="C248" s="379"/>
    </row>
    <row r="249" spans="1:3" x14ac:dyDescent="0.25">
      <c r="A249" s="283"/>
      <c r="B249" s="2129"/>
      <c r="C249" s="379"/>
    </row>
    <row r="250" spans="1:3" ht="15.75" x14ac:dyDescent="0.25">
      <c r="A250" s="283"/>
      <c r="B250" s="2134"/>
      <c r="C250" s="379"/>
    </row>
    <row r="251" spans="1:3" ht="18.75" x14ac:dyDescent="0.3">
      <c r="A251" s="283"/>
      <c r="B251" s="2133"/>
      <c r="C251" s="379"/>
    </row>
    <row r="252" spans="1:3" s="178" customFormat="1" x14ac:dyDescent="0.25">
      <c r="A252" s="283"/>
      <c r="B252" s="2132"/>
      <c r="C252" s="272"/>
    </row>
    <row r="253" spans="1:3" x14ac:dyDescent="0.25">
      <c r="A253" s="283"/>
      <c r="B253" s="2129"/>
      <c r="C253" s="379"/>
    </row>
    <row r="254" spans="1:3" x14ac:dyDescent="0.25">
      <c r="A254" s="247"/>
      <c r="B254" s="2129"/>
      <c r="C254" s="379"/>
    </row>
    <row r="255" spans="1:3" x14ac:dyDescent="0.25">
      <c r="A255" s="247"/>
      <c r="B255" s="2132"/>
      <c r="C255" s="272"/>
    </row>
    <row r="256" spans="1:3" x14ac:dyDescent="0.25">
      <c r="A256" s="247"/>
      <c r="B256" s="2132"/>
      <c r="C256" s="272"/>
    </row>
    <row r="257" spans="1:3" x14ac:dyDescent="0.25">
      <c r="A257" s="247"/>
      <c r="B257" s="2132"/>
      <c r="C257" s="272"/>
    </row>
    <row r="258" spans="1:3" x14ac:dyDescent="0.25">
      <c r="A258" s="646"/>
      <c r="B258" s="2130"/>
      <c r="C258" s="2157"/>
    </row>
    <row r="259" spans="1:3" ht="15.75" x14ac:dyDescent="0.25">
      <c r="A259" s="1755"/>
      <c r="B259" s="2134"/>
      <c r="C259" s="379"/>
    </row>
    <row r="260" spans="1:3" ht="15.75" x14ac:dyDescent="0.25">
      <c r="A260" s="283"/>
      <c r="B260" s="2134"/>
      <c r="C260" s="379"/>
    </row>
    <row r="261" spans="1:3" x14ac:dyDescent="0.25">
      <c r="A261" s="646"/>
      <c r="B261" s="2140"/>
      <c r="C261" s="272"/>
    </row>
    <row r="262" spans="1:3" x14ac:dyDescent="0.25">
      <c r="A262" s="646"/>
      <c r="B262" s="2140"/>
      <c r="C262" s="272"/>
    </row>
    <row r="263" spans="1:3" ht="21" x14ac:dyDescent="0.35">
      <c r="A263" s="283"/>
      <c r="B263" s="2141"/>
      <c r="C263" s="2159"/>
    </row>
    <row r="264" spans="1:3" x14ac:dyDescent="0.25">
      <c r="A264" s="283"/>
      <c r="B264" s="2129"/>
      <c r="C264" s="379"/>
    </row>
    <row r="265" spans="1:3" x14ac:dyDescent="0.25">
      <c r="A265" s="283"/>
      <c r="B265" s="2132"/>
      <c r="C265" s="379"/>
    </row>
    <row r="266" spans="1:3" ht="18.75" x14ac:dyDescent="0.3">
      <c r="A266" s="283"/>
      <c r="B266" s="2133"/>
      <c r="C266" s="379"/>
    </row>
    <row r="267" spans="1:3" ht="15.75" x14ac:dyDescent="0.25">
      <c r="A267" s="283"/>
      <c r="B267" s="2134"/>
      <c r="C267" s="272"/>
    </row>
    <row r="268" spans="1:3" ht="15.75" x14ac:dyDescent="0.25">
      <c r="A268" s="283"/>
      <c r="B268" s="2134"/>
      <c r="C268" s="379"/>
    </row>
    <row r="269" spans="1:3" ht="15.75" x14ac:dyDescent="0.25">
      <c r="A269" s="283"/>
      <c r="B269" s="2134"/>
      <c r="C269" s="379"/>
    </row>
    <row r="270" spans="1:3" ht="15.75" x14ac:dyDescent="0.25">
      <c r="A270" s="283"/>
      <c r="B270" s="2134"/>
      <c r="C270" s="379"/>
    </row>
    <row r="271" spans="1:3" ht="15.75" x14ac:dyDescent="0.25">
      <c r="A271" s="1757"/>
      <c r="B271" s="1744"/>
      <c r="C271" s="767"/>
    </row>
    <row r="272" spans="1:3" x14ac:dyDescent="0.25">
      <c r="A272" s="283"/>
      <c r="B272" s="2132"/>
      <c r="C272" s="272"/>
    </row>
    <row r="273" spans="1:3" x14ac:dyDescent="0.25">
      <c r="A273" s="283"/>
      <c r="B273" s="2132"/>
      <c r="C273" s="272"/>
    </row>
    <row r="274" spans="1:3" x14ac:dyDescent="0.25">
      <c r="A274" s="283"/>
      <c r="B274" s="2129"/>
      <c r="C274" s="272"/>
    </row>
    <row r="275" spans="1:3" x14ac:dyDescent="0.25">
      <c r="A275" s="283"/>
      <c r="B275" s="2132"/>
      <c r="C275" s="272"/>
    </row>
    <row r="276" spans="1:3" x14ac:dyDescent="0.25">
      <c r="A276" s="283"/>
      <c r="B276" s="2129"/>
      <c r="C276" s="379"/>
    </row>
    <row r="277" spans="1:3" x14ac:dyDescent="0.25">
      <c r="A277" s="283"/>
      <c r="B277" s="2129"/>
      <c r="C277" s="379"/>
    </row>
    <row r="278" spans="1:3" ht="15.75" x14ac:dyDescent="0.25">
      <c r="A278" s="283"/>
      <c r="B278" s="2134"/>
      <c r="C278" s="379"/>
    </row>
    <row r="279" spans="1:3" ht="18.75" x14ac:dyDescent="0.25">
      <c r="A279" s="283"/>
      <c r="B279" s="2130"/>
      <c r="C279" s="1749"/>
    </row>
    <row r="280" spans="1:3" ht="18.75" x14ac:dyDescent="0.25">
      <c r="A280" s="283"/>
      <c r="B280" s="2129"/>
      <c r="C280" s="1749"/>
    </row>
    <row r="281" spans="1:3" ht="18.75" x14ac:dyDescent="0.25">
      <c r="A281" s="283"/>
      <c r="B281" s="2129"/>
      <c r="C281" s="1749"/>
    </row>
    <row r="282" spans="1:3" ht="18.75" x14ac:dyDescent="0.25">
      <c r="A282" s="283"/>
      <c r="B282" s="2129"/>
      <c r="C282" s="1749"/>
    </row>
    <row r="283" spans="1:3" ht="18.75" x14ac:dyDescent="0.25">
      <c r="A283" s="283"/>
      <c r="B283" s="2129"/>
      <c r="C283" s="1749"/>
    </row>
    <row r="284" spans="1:3" ht="18.75" x14ac:dyDescent="0.25">
      <c r="A284" s="283"/>
      <c r="B284" s="2129"/>
      <c r="C284" s="1749"/>
    </row>
    <row r="285" spans="1:3" ht="18.75" x14ac:dyDescent="0.25">
      <c r="A285" s="283"/>
      <c r="B285" s="2129"/>
      <c r="C285" s="1749"/>
    </row>
    <row r="286" spans="1:3" ht="18.75" x14ac:dyDescent="0.25">
      <c r="A286" s="283"/>
      <c r="B286" s="2131"/>
      <c r="C286" s="1749"/>
    </row>
    <row r="287" spans="1:3" ht="18.75" x14ac:dyDescent="0.25">
      <c r="A287" s="283"/>
      <c r="B287" s="2135"/>
      <c r="C287" s="1749"/>
    </row>
    <row r="288" spans="1:3" ht="18.75" x14ac:dyDescent="0.3">
      <c r="A288" s="283"/>
      <c r="B288" s="1746"/>
      <c r="C288" s="1749"/>
    </row>
    <row r="289" spans="1:3" ht="18.75" x14ac:dyDescent="0.3">
      <c r="A289" s="283"/>
      <c r="B289" s="1746"/>
      <c r="C289" s="1749"/>
    </row>
    <row r="290" spans="1:3" ht="18.75" x14ac:dyDescent="0.3">
      <c r="A290" s="283"/>
      <c r="B290" s="1746"/>
      <c r="C290" s="1749"/>
    </row>
    <row r="291" spans="1:3" ht="18.75" x14ac:dyDescent="0.3">
      <c r="A291" s="283"/>
      <c r="B291" s="1746"/>
      <c r="C291" s="1749"/>
    </row>
    <row r="292" spans="1:3" ht="18.75" x14ac:dyDescent="0.25">
      <c r="A292" s="283"/>
      <c r="B292" s="2135"/>
      <c r="C292" s="1749"/>
    </row>
    <row r="293" spans="1:3" ht="18.75" x14ac:dyDescent="0.25">
      <c r="A293" s="283"/>
      <c r="B293" s="2132"/>
      <c r="C293" s="1749"/>
    </row>
    <row r="294" spans="1:3" ht="18.75" x14ac:dyDescent="0.25">
      <c r="A294" s="283"/>
      <c r="B294" s="2132"/>
      <c r="C294" s="1749"/>
    </row>
    <row r="295" spans="1:3" ht="18.75" x14ac:dyDescent="0.25">
      <c r="A295" s="283"/>
      <c r="B295" s="2129"/>
      <c r="C295" s="1749"/>
    </row>
    <row r="296" spans="1:3" ht="18.75" x14ac:dyDescent="0.25">
      <c r="A296" s="283"/>
      <c r="B296" s="2129"/>
      <c r="C296" s="1749"/>
    </row>
    <row r="297" spans="1:3" ht="18.75" x14ac:dyDescent="0.25">
      <c r="A297" s="283"/>
      <c r="B297" s="2132"/>
      <c r="C297" s="1749"/>
    </row>
    <row r="298" spans="1:3" ht="18.75" x14ac:dyDescent="0.25">
      <c r="A298" s="283"/>
      <c r="B298" s="2134"/>
      <c r="C298" s="1749"/>
    </row>
    <row r="299" spans="1:3" ht="18.75" x14ac:dyDescent="0.3">
      <c r="A299" s="283"/>
      <c r="B299" s="2133"/>
      <c r="C299" s="1749"/>
    </row>
    <row r="300" spans="1:3" ht="18.75" x14ac:dyDescent="0.3">
      <c r="A300" s="283"/>
      <c r="B300" s="2142"/>
      <c r="C300" s="1749"/>
    </row>
    <row r="301" spans="1:3" ht="18.75" x14ac:dyDescent="0.25">
      <c r="A301" s="283"/>
      <c r="B301" s="2132"/>
      <c r="C301" s="1749"/>
    </row>
    <row r="302" spans="1:3" ht="15.75" x14ac:dyDescent="0.25">
      <c r="A302" s="283"/>
      <c r="B302" s="2134"/>
      <c r="C302" s="379"/>
    </row>
    <row r="303" spans="1:3" ht="15.75" x14ac:dyDescent="0.25">
      <c r="A303" s="1745"/>
      <c r="B303" s="2134"/>
      <c r="C303" s="379"/>
    </row>
    <row r="304" spans="1:3" ht="15.75" x14ac:dyDescent="0.25">
      <c r="A304" s="283"/>
      <c r="B304" s="2134"/>
      <c r="C304" s="379"/>
    </row>
    <row r="305" spans="1:3" x14ac:dyDescent="0.25">
      <c r="A305" s="283"/>
      <c r="B305" s="2132"/>
      <c r="C305" s="379"/>
    </row>
    <row r="306" spans="1:3" ht="15.75" x14ac:dyDescent="0.25">
      <c r="A306" s="283"/>
      <c r="B306" s="2134"/>
      <c r="C306" s="379"/>
    </row>
    <row r="307" spans="1:3" ht="15.75" x14ac:dyDescent="0.25">
      <c r="A307" s="1745"/>
      <c r="B307" s="2134"/>
      <c r="C307" s="379"/>
    </row>
    <row r="308" spans="1:3" ht="18.75" x14ac:dyDescent="0.3">
      <c r="A308" s="283"/>
      <c r="B308" s="1746"/>
      <c r="C308" s="725"/>
    </row>
    <row r="309" spans="1:3" ht="15.75" x14ac:dyDescent="0.25">
      <c r="A309" s="283"/>
      <c r="B309" s="2134"/>
      <c r="C309" s="272"/>
    </row>
    <row r="310" spans="1:3" ht="18.75" x14ac:dyDescent="0.3">
      <c r="A310" s="1745"/>
      <c r="B310" s="1746"/>
      <c r="C310" s="272"/>
    </row>
    <row r="311" spans="1:3" ht="15.75" x14ac:dyDescent="0.25">
      <c r="A311" s="283"/>
      <c r="B311" s="2134"/>
      <c r="C311" s="272"/>
    </row>
    <row r="312" spans="1:3" x14ac:dyDescent="0.25">
      <c r="A312" s="283"/>
      <c r="B312" s="2132"/>
      <c r="C312" s="272"/>
    </row>
    <row r="313" spans="1:3" ht="15.75" x14ac:dyDescent="0.25">
      <c r="A313" s="283"/>
      <c r="B313" s="2134"/>
      <c r="C313" s="272"/>
    </row>
    <row r="314" spans="1:3" ht="15.75" x14ac:dyDescent="0.25">
      <c r="A314" s="1745"/>
      <c r="B314" s="2134"/>
      <c r="C314" s="379"/>
    </row>
    <row r="315" spans="1:3" ht="15.75" x14ac:dyDescent="0.25">
      <c r="A315" s="247"/>
      <c r="B315" s="2134"/>
      <c r="C315" s="379"/>
    </row>
    <row r="316" spans="1:3" ht="15.75" x14ac:dyDescent="0.25">
      <c r="A316" s="283"/>
      <c r="B316" s="2134"/>
      <c r="C316" s="379"/>
    </row>
    <row r="317" spans="1:3" ht="18.75" x14ac:dyDescent="0.3">
      <c r="A317" s="283"/>
      <c r="B317" s="2133"/>
      <c r="C317" s="379"/>
    </row>
    <row r="318" spans="1:3" ht="15.75" x14ac:dyDescent="0.25">
      <c r="A318" s="283"/>
      <c r="B318" s="2134"/>
      <c r="C318" s="379"/>
    </row>
    <row r="319" spans="1:3" ht="15.75" x14ac:dyDescent="0.25">
      <c r="A319" s="283"/>
      <c r="B319" s="2134"/>
      <c r="C319" s="379"/>
    </row>
    <row r="320" spans="1:3" ht="15.75" x14ac:dyDescent="0.25">
      <c r="A320" s="283"/>
      <c r="B320" s="2134"/>
      <c r="C320" s="379"/>
    </row>
    <row r="321" spans="1:3" ht="15.75" x14ac:dyDescent="0.25">
      <c r="A321" s="283"/>
      <c r="B321" s="2134"/>
      <c r="C321" s="379"/>
    </row>
    <row r="322" spans="1:3" ht="15.75" x14ac:dyDescent="0.25">
      <c r="A322" s="283"/>
      <c r="B322" s="2134"/>
      <c r="C322" s="379"/>
    </row>
    <row r="323" spans="1:3" ht="15.75" x14ac:dyDescent="0.25">
      <c r="A323" s="283"/>
      <c r="B323" s="2134"/>
      <c r="C323" s="379"/>
    </row>
    <row r="324" spans="1:3" ht="15.75" x14ac:dyDescent="0.25">
      <c r="A324" s="283"/>
      <c r="B324" s="2134"/>
      <c r="C324" s="379"/>
    </row>
    <row r="325" spans="1:3" ht="15.75" x14ac:dyDescent="0.25">
      <c r="A325" s="283"/>
      <c r="B325" s="2134"/>
      <c r="C325" s="379"/>
    </row>
    <row r="326" spans="1:3" x14ac:dyDescent="0.25">
      <c r="A326" s="283"/>
      <c r="B326" s="2132"/>
      <c r="C326" s="272"/>
    </row>
    <row r="327" spans="1:3" ht="15.75" x14ac:dyDescent="0.25">
      <c r="A327" s="1745"/>
      <c r="B327" s="2134"/>
      <c r="C327" s="379"/>
    </row>
    <row r="328" spans="1:3" ht="15.75" x14ac:dyDescent="0.25">
      <c r="A328" s="283"/>
      <c r="B328" s="2134"/>
      <c r="C328" s="379"/>
    </row>
    <row r="329" spans="1:3" ht="15.75" x14ac:dyDescent="0.25">
      <c r="A329" s="283"/>
      <c r="B329" s="2134"/>
      <c r="C329" s="379"/>
    </row>
    <row r="330" spans="1:3" x14ac:dyDescent="0.25">
      <c r="A330" s="283"/>
      <c r="B330" s="2132"/>
      <c r="C330" s="272"/>
    </row>
    <row r="331" spans="1:3" x14ac:dyDescent="0.25">
      <c r="A331" s="283"/>
      <c r="B331" s="2132"/>
      <c r="C331" s="272"/>
    </row>
    <row r="332" spans="1:3" ht="21" x14ac:dyDescent="0.35">
      <c r="A332" s="1758"/>
      <c r="B332" s="2141"/>
      <c r="C332" s="2160"/>
    </row>
    <row r="333" spans="1:3" x14ac:dyDescent="0.25">
      <c r="A333" s="1758"/>
      <c r="B333" s="2132"/>
      <c r="C333" s="272"/>
    </row>
    <row r="334" spans="1:3" x14ac:dyDescent="0.25">
      <c r="A334" s="1759"/>
      <c r="B334" s="2132"/>
      <c r="C334" s="272"/>
    </row>
    <row r="335" spans="1:3" x14ac:dyDescent="0.25">
      <c r="A335" s="1759"/>
      <c r="B335" s="2132"/>
      <c r="C335" s="272"/>
    </row>
    <row r="336" spans="1:3" x14ac:dyDescent="0.25">
      <c r="A336" s="1759"/>
      <c r="B336" s="2132"/>
      <c r="C336" s="272"/>
    </row>
    <row r="337" spans="1:3" x14ac:dyDescent="0.25">
      <c r="A337" s="247"/>
      <c r="B337" s="2132"/>
      <c r="C337" s="272"/>
    </row>
    <row r="338" spans="1:3" ht="18.75" x14ac:dyDescent="0.3">
      <c r="A338" s="1743"/>
      <c r="B338" s="2133"/>
      <c r="C338" s="1709"/>
    </row>
    <row r="339" spans="1:3" ht="18.75" x14ac:dyDescent="0.3">
      <c r="A339" s="1760"/>
      <c r="B339" s="2133"/>
      <c r="C339" s="272"/>
    </row>
    <row r="340" spans="1:3" x14ac:dyDescent="0.25">
      <c r="A340" s="247"/>
      <c r="B340" s="2132"/>
      <c r="C340" s="272"/>
    </row>
    <row r="341" spans="1:3" ht="15.75" x14ac:dyDescent="0.25">
      <c r="A341" s="1761"/>
      <c r="B341" s="2129"/>
      <c r="C341" s="379"/>
    </row>
    <row r="342" spans="1:3" x14ac:dyDescent="0.25">
      <c r="A342" s="247"/>
      <c r="B342" s="2132"/>
      <c r="C342" s="272"/>
    </row>
    <row r="343" spans="1:3" ht="15.75" x14ac:dyDescent="0.25">
      <c r="A343" s="1761"/>
      <c r="B343" s="2134"/>
      <c r="C343" s="272"/>
    </row>
    <row r="344" spans="1:3" ht="15.75" x14ac:dyDescent="0.25">
      <c r="A344" s="1761"/>
      <c r="B344" s="2134"/>
      <c r="C344" s="272"/>
    </row>
    <row r="345" spans="1:3" ht="15.75" x14ac:dyDescent="0.25">
      <c r="A345" s="1761"/>
      <c r="B345" s="2134"/>
      <c r="C345" s="2160"/>
    </row>
    <row r="346" spans="1:3" x14ac:dyDescent="0.25">
      <c r="A346" s="247"/>
      <c r="B346" s="2132"/>
      <c r="C346" s="272"/>
    </row>
    <row r="347" spans="1:3" ht="15.75" x14ac:dyDescent="0.25">
      <c r="A347" s="1761"/>
      <c r="B347" s="2132"/>
      <c r="C347" s="272"/>
    </row>
    <row r="348" spans="1:3" x14ac:dyDescent="0.25">
      <c r="A348" s="247"/>
      <c r="B348" s="2132"/>
      <c r="C348" s="272"/>
    </row>
    <row r="349" spans="1:3" ht="15.75" x14ac:dyDescent="0.25">
      <c r="A349" s="1761"/>
      <c r="B349" s="2132"/>
      <c r="C349" s="272"/>
    </row>
    <row r="350" spans="1:3" x14ac:dyDescent="0.25">
      <c r="A350" s="247"/>
      <c r="B350" s="2132"/>
      <c r="C350" s="272"/>
    </row>
    <row r="351" spans="1:3" ht="15.75" x14ac:dyDescent="0.25">
      <c r="A351" s="1761"/>
      <c r="B351" s="2132"/>
      <c r="C351" s="272"/>
    </row>
    <row r="352" spans="1:3" x14ac:dyDescent="0.25">
      <c r="A352" s="247"/>
      <c r="B352" s="2132"/>
      <c r="C352" s="272"/>
    </row>
    <row r="353" spans="1:3" ht="15.75" x14ac:dyDescent="0.25">
      <c r="A353" s="1761"/>
      <c r="B353" s="2134"/>
      <c r="C353" s="379"/>
    </row>
    <row r="354" spans="1:3" x14ac:dyDescent="0.25">
      <c r="A354" s="646"/>
      <c r="B354" s="2132"/>
      <c r="C354" s="379"/>
    </row>
    <row r="355" spans="1:3" ht="15.75" x14ac:dyDescent="0.25">
      <c r="A355" s="1761"/>
      <c r="B355" s="2130"/>
      <c r="C355" s="379"/>
    </row>
    <row r="356" spans="1:3" x14ac:dyDescent="0.25">
      <c r="A356" s="247"/>
      <c r="B356" s="2129"/>
      <c r="C356" s="379"/>
    </row>
    <row r="357" spans="1:3" ht="15.75" x14ac:dyDescent="0.25">
      <c r="A357" s="1761"/>
      <c r="B357" s="2129"/>
      <c r="C357" s="379"/>
    </row>
    <row r="358" spans="1:3" x14ac:dyDescent="0.25">
      <c r="A358" s="247"/>
      <c r="B358" s="2129"/>
      <c r="C358" s="379"/>
    </row>
    <row r="359" spans="1:3" x14ac:dyDescent="0.25">
      <c r="A359" s="247"/>
      <c r="B359" s="2129"/>
      <c r="C359" s="379"/>
    </row>
    <row r="360" spans="1:3" x14ac:dyDescent="0.25">
      <c r="A360" s="247"/>
      <c r="B360" s="2129"/>
      <c r="C360" s="379"/>
    </row>
    <row r="361" spans="1:3" x14ac:dyDescent="0.25">
      <c r="A361" s="247"/>
      <c r="B361" s="2129"/>
      <c r="C361" s="379"/>
    </row>
    <row r="362" spans="1:3" x14ac:dyDescent="0.25">
      <c r="A362" s="247"/>
      <c r="B362" s="2131"/>
      <c r="C362" s="379"/>
    </row>
    <row r="363" spans="1:3" ht="18.75" x14ac:dyDescent="0.3">
      <c r="A363" s="1761"/>
      <c r="B363" s="1746"/>
      <c r="C363" s="379"/>
    </row>
    <row r="364" spans="1:3" x14ac:dyDescent="0.25">
      <c r="A364" s="247"/>
      <c r="B364" s="2132"/>
      <c r="C364" s="272"/>
    </row>
    <row r="365" spans="1:3" ht="15.75" x14ac:dyDescent="0.25">
      <c r="A365" s="1761"/>
      <c r="B365" s="2132"/>
      <c r="C365" s="272"/>
    </row>
    <row r="366" spans="1:3" x14ac:dyDescent="0.25">
      <c r="A366" s="247"/>
      <c r="B366" s="2132"/>
      <c r="C366" s="272"/>
    </row>
    <row r="367" spans="1:3" ht="15.75" x14ac:dyDescent="0.25">
      <c r="A367" s="1761"/>
      <c r="B367" s="2132"/>
      <c r="C367" s="272"/>
    </row>
    <row r="368" spans="1:3" x14ac:dyDescent="0.25">
      <c r="A368" s="247"/>
      <c r="B368" s="2132"/>
      <c r="C368" s="272"/>
    </row>
    <row r="369" spans="1:3" ht="15.75" x14ac:dyDescent="0.25">
      <c r="A369" s="1761"/>
      <c r="B369" s="2132"/>
      <c r="C369" s="272"/>
    </row>
    <row r="370" spans="1:3" x14ac:dyDescent="0.25">
      <c r="A370" s="247"/>
      <c r="B370" s="2132"/>
      <c r="C370" s="272"/>
    </row>
    <row r="371" spans="1:3" ht="15.75" x14ac:dyDescent="0.25">
      <c r="A371" s="1761"/>
      <c r="B371" s="2134"/>
      <c r="C371" s="379"/>
    </row>
    <row r="372" spans="1:3" ht="15.75" x14ac:dyDescent="0.25">
      <c r="A372" s="1761"/>
      <c r="B372" s="2132"/>
      <c r="C372" s="272"/>
    </row>
    <row r="373" spans="1:3" x14ac:dyDescent="0.25">
      <c r="A373" s="247"/>
      <c r="B373" s="2132"/>
      <c r="C373" s="272"/>
    </row>
    <row r="374" spans="1:3" ht="15.75" x14ac:dyDescent="0.25">
      <c r="A374" s="1761"/>
      <c r="B374" s="2132"/>
      <c r="C374" s="272"/>
    </row>
    <row r="375" spans="1:3" x14ac:dyDescent="0.25">
      <c r="A375" s="247"/>
      <c r="B375" s="2132"/>
      <c r="C375" s="272"/>
    </row>
    <row r="376" spans="1:3" ht="15.75" x14ac:dyDescent="0.25">
      <c r="A376" s="1761"/>
      <c r="B376" s="2132"/>
      <c r="C376" s="272"/>
    </row>
    <row r="377" spans="1:3" x14ac:dyDescent="0.25">
      <c r="A377" s="247"/>
      <c r="B377" s="2132"/>
      <c r="C377" s="272"/>
    </row>
    <row r="378" spans="1:3" ht="18.75" x14ac:dyDescent="0.3">
      <c r="A378" s="1761"/>
      <c r="B378" s="1746"/>
      <c r="C378" s="379"/>
    </row>
    <row r="379" spans="1:3" ht="15.75" x14ac:dyDescent="0.25">
      <c r="A379" s="1761"/>
      <c r="B379" s="2134"/>
      <c r="C379" s="379"/>
    </row>
    <row r="380" spans="1:3" ht="15.75" x14ac:dyDescent="0.25">
      <c r="A380" s="247"/>
      <c r="B380" s="2134"/>
      <c r="C380" s="379"/>
    </row>
    <row r="381" spans="1:3" ht="15.75" x14ac:dyDescent="0.25">
      <c r="A381" s="247"/>
      <c r="B381" s="2134"/>
      <c r="C381" s="379"/>
    </row>
    <row r="382" spans="1:3" ht="18.75" x14ac:dyDescent="0.3">
      <c r="A382" s="1761"/>
      <c r="B382" s="2133"/>
      <c r="C382" s="379"/>
    </row>
    <row r="383" spans="1:3" x14ac:dyDescent="0.25">
      <c r="A383" s="247"/>
      <c r="B383" s="2132"/>
      <c r="C383" s="272"/>
    </row>
    <row r="384" spans="1:3" ht="18.75" x14ac:dyDescent="0.3">
      <c r="A384" s="1761"/>
      <c r="B384" s="1746"/>
      <c r="C384" s="379"/>
    </row>
    <row r="385" spans="1:3" ht="18.75" x14ac:dyDescent="0.3">
      <c r="A385" s="247"/>
      <c r="B385" s="2133"/>
      <c r="C385" s="379"/>
    </row>
    <row r="386" spans="1:3" ht="18.75" x14ac:dyDescent="0.3">
      <c r="A386" s="1761"/>
      <c r="B386" s="1746"/>
      <c r="C386" s="379"/>
    </row>
    <row r="387" spans="1:3" ht="18.75" x14ac:dyDescent="0.3">
      <c r="A387" s="1761"/>
      <c r="B387" s="1746"/>
      <c r="C387" s="379"/>
    </row>
    <row r="388" spans="1:3" ht="18.75" x14ac:dyDescent="0.3">
      <c r="A388" s="247"/>
      <c r="B388" s="2133"/>
      <c r="C388" s="379"/>
    </row>
    <row r="389" spans="1:3" ht="18.75" x14ac:dyDescent="0.3">
      <c r="A389" s="1761"/>
      <c r="B389" s="1746"/>
      <c r="C389" s="379"/>
    </row>
    <row r="390" spans="1:3" ht="15.75" x14ac:dyDescent="0.25">
      <c r="A390" s="247"/>
      <c r="B390" s="2134"/>
      <c r="C390" s="379"/>
    </row>
    <row r="391" spans="1:3" ht="18.75" x14ac:dyDescent="0.3">
      <c r="A391" s="1761"/>
      <c r="B391" s="2133"/>
      <c r="C391" s="379"/>
    </row>
    <row r="392" spans="1:3" x14ac:dyDescent="0.25">
      <c r="A392" s="247"/>
      <c r="B392" s="2132"/>
      <c r="C392" s="272"/>
    </row>
    <row r="393" spans="1:3" ht="15.75" x14ac:dyDescent="0.25">
      <c r="A393" s="1761"/>
      <c r="B393" s="2132"/>
      <c r="C393" s="272"/>
    </row>
    <row r="394" spans="1:3" x14ac:dyDescent="0.25">
      <c r="A394" s="247"/>
      <c r="B394" s="2132"/>
      <c r="C394" s="272"/>
    </row>
    <row r="395" spans="1:3" ht="18.75" x14ac:dyDescent="0.3">
      <c r="A395" s="1761"/>
      <c r="B395" s="2133"/>
      <c r="C395" s="379"/>
    </row>
    <row r="396" spans="1:3" ht="18.75" x14ac:dyDescent="0.3">
      <c r="A396" s="1761"/>
      <c r="B396" s="2133"/>
      <c r="C396" s="379"/>
    </row>
    <row r="397" spans="1:3" ht="15.75" x14ac:dyDescent="0.25">
      <c r="A397" s="1761"/>
      <c r="B397" s="2134"/>
      <c r="C397" s="379"/>
    </row>
    <row r="398" spans="1:3" ht="15.75" x14ac:dyDescent="0.25">
      <c r="A398" s="766"/>
      <c r="B398" s="2134"/>
      <c r="C398" s="379"/>
    </row>
    <row r="399" spans="1:3" ht="15.75" x14ac:dyDescent="0.25">
      <c r="A399" s="766"/>
      <c r="B399" s="2134"/>
      <c r="C399" s="379"/>
    </row>
    <row r="400" spans="1:3" ht="15.75" x14ac:dyDescent="0.25">
      <c r="A400" s="1761"/>
      <c r="B400" s="2134"/>
      <c r="C400" s="379"/>
    </row>
    <row r="401" spans="1:3" ht="15.75" x14ac:dyDescent="0.25">
      <c r="A401" s="1761"/>
      <c r="B401" s="2134"/>
      <c r="C401" s="379"/>
    </row>
    <row r="402" spans="1:3" ht="15.75" x14ac:dyDescent="0.25">
      <c r="A402" s="1761"/>
      <c r="B402" s="2134"/>
      <c r="C402" s="379"/>
    </row>
    <row r="403" spans="1:3" ht="15.75" x14ac:dyDescent="0.25">
      <c r="A403" s="1761"/>
      <c r="B403" s="2134"/>
      <c r="C403" s="379"/>
    </row>
    <row r="404" spans="1:3" ht="15.75" x14ac:dyDescent="0.25">
      <c r="A404" s="1761"/>
      <c r="B404" s="2134"/>
      <c r="C404" s="379"/>
    </row>
    <row r="405" spans="1:3" ht="15.75" x14ac:dyDescent="0.25">
      <c r="A405" s="1761"/>
      <c r="B405" s="2136"/>
      <c r="C405" s="379"/>
    </row>
    <row r="406" spans="1:3" ht="18.75" x14ac:dyDescent="0.3">
      <c r="A406" s="1761"/>
      <c r="B406" s="1750"/>
      <c r="C406" s="379"/>
    </row>
    <row r="407" spans="1:3" ht="15.75" x14ac:dyDescent="0.25">
      <c r="A407" s="1761"/>
      <c r="B407" s="2132"/>
      <c r="C407" s="272"/>
    </row>
    <row r="408" spans="1:3" ht="15.75" x14ac:dyDescent="0.25">
      <c r="A408" s="1761"/>
      <c r="B408" s="2136"/>
      <c r="C408" s="272"/>
    </row>
    <row r="409" spans="1:3" x14ac:dyDescent="0.25">
      <c r="A409" s="247"/>
      <c r="B409" s="2132"/>
      <c r="C409" s="272"/>
    </row>
    <row r="410" spans="1:3" ht="15.75" x14ac:dyDescent="0.25">
      <c r="A410" s="1761"/>
      <c r="B410" s="2134"/>
      <c r="C410" s="379"/>
    </row>
    <row r="411" spans="1:3" ht="15.75" x14ac:dyDescent="0.25">
      <c r="A411" s="1761"/>
      <c r="B411" s="2134"/>
      <c r="C411" s="379"/>
    </row>
    <row r="412" spans="1:3" ht="15.75" x14ac:dyDescent="0.25">
      <c r="A412" s="1761"/>
      <c r="B412" s="2134"/>
      <c r="C412" s="379"/>
    </row>
    <row r="413" spans="1:3" ht="15.75" x14ac:dyDescent="0.25">
      <c r="A413" s="1761"/>
      <c r="B413" s="2134"/>
      <c r="C413" s="379"/>
    </row>
    <row r="414" spans="1:3" x14ac:dyDescent="0.25">
      <c r="A414" s="247"/>
      <c r="B414" s="2132"/>
      <c r="C414" s="272"/>
    </row>
    <row r="415" spans="1:3" ht="15.75" x14ac:dyDescent="0.25">
      <c r="A415" s="1761"/>
      <c r="B415" s="2134"/>
      <c r="C415" s="379"/>
    </row>
    <row r="416" spans="1:3" x14ac:dyDescent="0.25">
      <c r="A416" s="247"/>
      <c r="B416" s="2132"/>
      <c r="C416" s="272"/>
    </row>
    <row r="417" spans="1:3" ht="18.75" x14ac:dyDescent="0.3">
      <c r="A417" s="1762"/>
      <c r="B417" s="2143"/>
      <c r="C417" s="272"/>
    </row>
    <row r="418" spans="1:3" x14ac:dyDescent="0.25">
      <c r="A418" s="247"/>
      <c r="B418" s="2132"/>
      <c r="C418" s="272"/>
    </row>
    <row r="419" spans="1:3" ht="18.75" x14ac:dyDescent="0.3">
      <c r="A419" s="1761"/>
      <c r="B419" s="2133"/>
      <c r="C419" s="379"/>
    </row>
    <row r="420" spans="1:3" x14ac:dyDescent="0.25">
      <c r="A420" s="247"/>
      <c r="B420" s="2132"/>
      <c r="C420" s="272"/>
    </row>
    <row r="421" spans="1:3" ht="15.75" x14ac:dyDescent="0.25">
      <c r="A421" s="1761"/>
      <c r="B421" s="2132"/>
      <c r="C421" s="272"/>
    </row>
    <row r="422" spans="1:3" x14ac:dyDescent="0.25">
      <c r="A422" s="247"/>
      <c r="B422" s="2132"/>
      <c r="C422" s="272"/>
    </row>
    <row r="423" spans="1:3" x14ac:dyDescent="0.25">
      <c r="A423" s="247"/>
      <c r="B423" s="2132"/>
      <c r="C423" s="272"/>
    </row>
    <row r="424" spans="1:3" x14ac:dyDescent="0.25">
      <c r="A424" s="247"/>
      <c r="B424" s="2132"/>
      <c r="C424" s="272"/>
    </row>
    <row r="425" spans="1:3" ht="18.75" x14ac:dyDescent="0.3">
      <c r="A425" s="1747"/>
      <c r="B425" s="2144"/>
      <c r="C425" s="2161"/>
    </row>
    <row r="426" spans="1:3" ht="15.75" x14ac:dyDescent="0.25">
      <c r="A426" s="1115"/>
      <c r="B426" s="2135"/>
      <c r="C426" s="379"/>
    </row>
    <row r="427" spans="1:3" ht="15.75" x14ac:dyDescent="0.25">
      <c r="A427" s="247"/>
      <c r="B427" s="2134"/>
      <c r="C427" s="379"/>
    </row>
    <row r="428" spans="1:3" ht="15.75" x14ac:dyDescent="0.25">
      <c r="A428" s="1115"/>
      <c r="B428" s="2134"/>
      <c r="C428" s="379"/>
    </row>
    <row r="429" spans="1:3" ht="15.75" x14ac:dyDescent="0.25">
      <c r="A429" s="1115"/>
      <c r="B429" s="2135"/>
      <c r="C429" s="379"/>
    </row>
    <row r="430" spans="1:3" ht="15.75" x14ac:dyDescent="0.25">
      <c r="A430" s="247"/>
      <c r="B430" s="2134"/>
      <c r="C430" s="379"/>
    </row>
    <row r="431" spans="1:3" x14ac:dyDescent="0.25">
      <c r="A431" s="247"/>
      <c r="B431" s="2132"/>
      <c r="C431" s="379"/>
    </row>
    <row r="432" spans="1:3" ht="18.75" x14ac:dyDescent="0.3">
      <c r="A432" s="1115"/>
      <c r="B432" s="2133"/>
      <c r="C432" s="379"/>
    </row>
    <row r="433" spans="1:3" ht="18.75" x14ac:dyDescent="0.3">
      <c r="A433" s="247"/>
      <c r="B433" s="2133"/>
      <c r="C433" s="379"/>
    </row>
    <row r="434" spans="1:3" ht="18.75" x14ac:dyDescent="0.3">
      <c r="A434" s="247"/>
      <c r="B434" s="2133"/>
      <c r="C434" s="379"/>
    </row>
    <row r="435" spans="1:3" ht="18.75" x14ac:dyDescent="0.3">
      <c r="A435" s="247"/>
      <c r="B435" s="2133"/>
      <c r="C435" s="2157"/>
    </row>
    <row r="436" spans="1:3" ht="15.75" x14ac:dyDescent="0.25">
      <c r="A436" s="1115"/>
      <c r="B436" s="2134"/>
      <c r="C436" s="379"/>
    </row>
    <row r="437" spans="1:3" ht="15.75" x14ac:dyDescent="0.25">
      <c r="A437" s="1115"/>
      <c r="B437" s="2135"/>
      <c r="C437" s="2162"/>
    </row>
    <row r="438" spans="1:3" x14ac:dyDescent="0.25">
      <c r="A438" s="247"/>
      <c r="B438" s="2132"/>
      <c r="C438" s="272"/>
    </row>
    <row r="439" spans="1:3" ht="15.75" x14ac:dyDescent="0.25">
      <c r="A439" s="1115"/>
      <c r="B439" s="2132"/>
      <c r="C439" s="272"/>
    </row>
    <row r="440" spans="1:3" x14ac:dyDescent="0.25">
      <c r="A440" s="247"/>
      <c r="B440" s="2132"/>
      <c r="C440" s="2158"/>
    </row>
    <row r="441" spans="1:3" x14ac:dyDescent="0.25">
      <c r="A441" s="247"/>
      <c r="B441" s="2132"/>
      <c r="C441" s="272"/>
    </row>
    <row r="442" spans="1:3" ht="15.75" x14ac:dyDescent="0.25">
      <c r="A442" s="1115"/>
      <c r="B442" s="2132"/>
      <c r="C442" s="272"/>
    </row>
    <row r="443" spans="1:3" x14ac:dyDescent="0.25">
      <c r="A443" s="247"/>
      <c r="B443" s="2132"/>
      <c r="C443" s="272"/>
    </row>
    <row r="444" spans="1:3" x14ac:dyDescent="0.25">
      <c r="A444" s="247"/>
      <c r="B444" s="2132"/>
      <c r="C444" s="272"/>
    </row>
    <row r="445" spans="1:3" ht="15.75" x14ac:dyDescent="0.25">
      <c r="A445" s="1115"/>
      <c r="B445" s="2136"/>
      <c r="C445" s="379"/>
    </row>
    <row r="446" spans="1:3" ht="15.75" x14ac:dyDescent="0.25">
      <c r="A446" s="1115"/>
      <c r="B446" s="2136"/>
      <c r="C446" s="379"/>
    </row>
    <row r="447" spans="1:3" ht="15.75" x14ac:dyDescent="0.25">
      <c r="A447" s="247"/>
      <c r="B447" s="2134"/>
      <c r="C447" s="379"/>
    </row>
    <row r="448" spans="1:3" ht="18.75" x14ac:dyDescent="0.3">
      <c r="A448" s="247"/>
      <c r="B448" s="2133"/>
      <c r="C448" s="379"/>
    </row>
    <row r="449" spans="1:3" ht="15.75" x14ac:dyDescent="0.25">
      <c r="A449" s="1115"/>
      <c r="B449" s="2130"/>
      <c r="C449" s="272"/>
    </row>
    <row r="450" spans="1:3" ht="15.75" x14ac:dyDescent="0.25">
      <c r="A450" s="1115"/>
      <c r="B450" s="2129"/>
      <c r="C450" s="272"/>
    </row>
    <row r="451" spans="1:3" ht="15.75" x14ac:dyDescent="0.25">
      <c r="A451" s="1115"/>
      <c r="B451" s="2129"/>
      <c r="C451" s="379"/>
    </row>
    <row r="452" spans="1:3" ht="15.75" x14ac:dyDescent="0.25">
      <c r="A452" s="1115"/>
      <c r="B452" s="2129"/>
      <c r="C452" s="379"/>
    </row>
    <row r="453" spans="1:3" ht="15.75" x14ac:dyDescent="0.25">
      <c r="A453" s="1115"/>
      <c r="B453" s="2129"/>
      <c r="C453" s="379"/>
    </row>
    <row r="454" spans="1:3" ht="15.75" x14ac:dyDescent="0.25">
      <c r="A454" s="1115"/>
      <c r="B454" s="2129"/>
      <c r="C454" s="379"/>
    </row>
    <row r="455" spans="1:3" ht="15.75" x14ac:dyDescent="0.25">
      <c r="A455" s="1115"/>
      <c r="B455" s="2129"/>
      <c r="C455" s="379"/>
    </row>
    <row r="456" spans="1:3" x14ac:dyDescent="0.25">
      <c r="A456" s="247"/>
      <c r="B456" s="2131"/>
      <c r="C456" s="379"/>
    </row>
    <row r="457" spans="1:3" ht="18.75" x14ac:dyDescent="0.3">
      <c r="A457" s="1115"/>
      <c r="B457" s="1746"/>
      <c r="C457" s="379"/>
    </row>
    <row r="458" spans="1:3" x14ac:dyDescent="0.25">
      <c r="A458" s="247"/>
      <c r="B458" s="2132"/>
      <c r="C458" s="272"/>
    </row>
    <row r="459" spans="1:3" x14ac:dyDescent="0.25">
      <c r="A459" s="247"/>
      <c r="B459" s="2132"/>
      <c r="C459" s="272"/>
    </row>
    <row r="460" spans="1:3" ht="18.75" x14ac:dyDescent="0.3">
      <c r="A460" s="1115"/>
      <c r="B460" s="1750"/>
      <c r="C460" s="725"/>
    </row>
    <row r="461" spans="1:3" ht="18.75" x14ac:dyDescent="0.3">
      <c r="A461" s="247"/>
      <c r="B461" s="1746"/>
      <c r="C461" s="379"/>
    </row>
    <row r="462" spans="1:3" ht="18.75" x14ac:dyDescent="0.3">
      <c r="A462" s="247"/>
      <c r="B462" s="2133"/>
      <c r="C462" s="725"/>
    </row>
    <row r="463" spans="1:3" ht="18.75" x14ac:dyDescent="0.3">
      <c r="A463" s="247"/>
      <c r="B463" s="1750"/>
      <c r="C463" s="272"/>
    </row>
    <row r="464" spans="1:3" ht="18.75" x14ac:dyDescent="0.3">
      <c r="A464" s="247"/>
      <c r="B464" s="2142"/>
      <c r="C464" s="272"/>
    </row>
    <row r="465" spans="1:3" ht="15.75" x14ac:dyDescent="0.25">
      <c r="A465" s="1115"/>
      <c r="B465" s="2134"/>
      <c r="C465" s="379"/>
    </row>
    <row r="466" spans="1:3" ht="18.75" x14ac:dyDescent="0.3">
      <c r="A466" s="1115"/>
      <c r="B466" s="2133"/>
      <c r="C466" s="1709"/>
    </row>
    <row r="467" spans="1:3" s="1022" customFormat="1" ht="18.75" x14ac:dyDescent="0.3">
      <c r="A467" s="1748"/>
      <c r="B467" s="2142"/>
      <c r="C467" s="379"/>
    </row>
    <row r="468" spans="1:3" ht="21" x14ac:dyDescent="0.35">
      <c r="A468" s="247"/>
      <c r="B468" s="2145"/>
      <c r="C468" s="2163"/>
    </row>
    <row r="469" spans="1:3" ht="18.75" x14ac:dyDescent="0.3">
      <c r="A469" s="1115"/>
      <c r="B469" s="1750"/>
      <c r="C469" s="379"/>
    </row>
    <row r="470" spans="1:3" ht="18.75" x14ac:dyDescent="0.3">
      <c r="A470" s="247"/>
      <c r="B470" s="1750"/>
      <c r="C470" s="379"/>
    </row>
    <row r="471" spans="1:3" ht="18.75" x14ac:dyDescent="0.3">
      <c r="A471" s="247"/>
      <c r="B471" s="1750"/>
      <c r="C471" s="379"/>
    </row>
    <row r="472" spans="1:3" ht="18.75" x14ac:dyDescent="0.3">
      <c r="A472" s="247"/>
      <c r="B472" s="1750"/>
      <c r="C472" s="379"/>
    </row>
    <row r="473" spans="1:3" ht="18.75" x14ac:dyDescent="0.3">
      <c r="A473" s="1763"/>
      <c r="B473" s="2133"/>
      <c r="C473" s="1709"/>
    </row>
    <row r="474" spans="1:3" ht="15.75" x14ac:dyDescent="0.25">
      <c r="A474" s="1115"/>
      <c r="B474" s="2132"/>
      <c r="C474" s="272"/>
    </row>
    <row r="475" spans="1:3" x14ac:dyDescent="0.25">
      <c r="A475" s="247"/>
      <c r="B475" s="2132"/>
      <c r="C475" s="272"/>
    </row>
    <row r="476" spans="1:3" ht="18.75" x14ac:dyDescent="0.3">
      <c r="A476" s="1115"/>
      <c r="B476" s="2133"/>
      <c r="C476" s="1709"/>
    </row>
    <row r="477" spans="1:3" ht="15.75" x14ac:dyDescent="0.25">
      <c r="A477" s="247"/>
      <c r="B477" s="2132"/>
      <c r="C477" s="954"/>
    </row>
    <row r="478" spans="1:3" x14ac:dyDescent="0.25">
      <c r="A478" s="247"/>
      <c r="B478" s="2132"/>
      <c r="C478" s="272"/>
    </row>
    <row r="479" spans="1:3" ht="15.75" x14ac:dyDescent="0.25">
      <c r="A479" s="1115"/>
      <c r="B479" s="2136"/>
      <c r="C479" s="379"/>
    </row>
    <row r="480" spans="1:3" ht="15.75" x14ac:dyDescent="0.25">
      <c r="A480" s="247"/>
      <c r="B480" s="2136"/>
      <c r="C480" s="379"/>
    </row>
    <row r="481" spans="1:3" ht="18.75" x14ac:dyDescent="0.3">
      <c r="A481" s="247"/>
      <c r="B481" s="2133"/>
      <c r="C481" s="379"/>
    </row>
    <row r="482" spans="1:3" ht="21" x14ac:dyDescent="0.35">
      <c r="A482" s="247"/>
      <c r="B482" s="2141"/>
      <c r="C482" s="272"/>
    </row>
    <row r="483" spans="1:3" ht="18.75" x14ac:dyDescent="0.3">
      <c r="A483" s="1115"/>
      <c r="B483" s="2133"/>
      <c r="C483" s="379"/>
    </row>
    <row r="484" spans="1:3" ht="18.75" x14ac:dyDescent="0.3">
      <c r="A484" s="247"/>
      <c r="B484" s="2133"/>
      <c r="C484" s="379"/>
    </row>
    <row r="485" spans="1:3" x14ac:dyDescent="0.25">
      <c r="A485" s="247"/>
      <c r="B485" s="2132"/>
      <c r="C485" s="272"/>
    </row>
    <row r="486" spans="1:3" ht="18.75" x14ac:dyDescent="0.3">
      <c r="A486" s="1115"/>
      <c r="B486" s="2133"/>
      <c r="C486" s="379"/>
    </row>
    <row r="487" spans="1:3" x14ac:dyDescent="0.25">
      <c r="A487" s="247"/>
      <c r="B487" s="2132"/>
      <c r="C487" s="379"/>
    </row>
    <row r="488" spans="1:3" x14ac:dyDescent="0.25">
      <c r="A488" s="247"/>
      <c r="B488" s="2132"/>
      <c r="C488" s="272"/>
    </row>
    <row r="489" spans="1:3" ht="18.75" x14ac:dyDescent="0.3">
      <c r="A489" s="1115"/>
      <c r="B489" s="1746"/>
      <c r="C489" s="379"/>
    </row>
    <row r="490" spans="1:3" x14ac:dyDescent="0.25">
      <c r="A490" s="247"/>
      <c r="B490" s="2132"/>
      <c r="C490" s="272"/>
    </row>
    <row r="491" spans="1:3" ht="18.75" x14ac:dyDescent="0.3">
      <c r="A491" s="1115"/>
      <c r="B491" s="2133"/>
      <c r="C491" s="379"/>
    </row>
    <row r="492" spans="1:3" ht="15.75" x14ac:dyDescent="0.25">
      <c r="A492" s="1115"/>
      <c r="B492" s="2134"/>
      <c r="C492" s="272"/>
    </row>
    <row r="493" spans="1:3" ht="18.75" x14ac:dyDescent="0.3">
      <c r="A493" s="247"/>
      <c r="B493" s="1750"/>
      <c r="C493" s="379"/>
    </row>
    <row r="494" spans="1:3" ht="18.75" x14ac:dyDescent="0.3">
      <c r="A494" s="247"/>
      <c r="B494" s="1750"/>
      <c r="C494" s="379"/>
    </row>
    <row r="495" spans="1:3" ht="18.75" x14ac:dyDescent="0.3">
      <c r="A495" s="1115"/>
      <c r="B495" s="2133"/>
      <c r="C495" s="379"/>
    </row>
    <row r="496" spans="1:3" x14ac:dyDescent="0.25">
      <c r="A496" s="247"/>
      <c r="B496" s="2132"/>
      <c r="C496" s="272"/>
    </row>
    <row r="497" spans="1:3" x14ac:dyDescent="0.25">
      <c r="A497" s="247"/>
      <c r="B497" s="2132"/>
      <c r="C497" s="272"/>
    </row>
    <row r="498" spans="1:3" x14ac:dyDescent="0.25">
      <c r="A498" s="247"/>
      <c r="B498" s="2132"/>
      <c r="C498" s="272"/>
    </row>
    <row r="499" spans="1:3" x14ac:dyDescent="0.25">
      <c r="A499" s="247"/>
      <c r="B499" s="2132"/>
      <c r="C499" s="272"/>
    </row>
    <row r="500" spans="1:3" ht="18.75" x14ac:dyDescent="0.3">
      <c r="A500" s="1743"/>
      <c r="B500" s="2133"/>
      <c r="C500" s="1709"/>
    </row>
    <row r="501" spans="1:3" ht="18.75" x14ac:dyDescent="0.3">
      <c r="A501" s="1115"/>
      <c r="B501" s="1750"/>
      <c r="C501" s="2157"/>
    </row>
    <row r="502" spans="1:3" ht="18.75" x14ac:dyDescent="0.3">
      <c r="A502" s="1115"/>
      <c r="B502" s="2133"/>
      <c r="C502" s="379"/>
    </row>
    <row r="503" spans="1:3" x14ac:dyDescent="0.25">
      <c r="A503" s="247"/>
      <c r="B503" s="2132"/>
      <c r="C503" s="272"/>
    </row>
    <row r="504" spans="1:3" ht="18.75" x14ac:dyDescent="0.3">
      <c r="A504" s="1115"/>
      <c r="B504" s="1750"/>
      <c r="C504" s="379"/>
    </row>
    <row r="505" spans="1:3" ht="18.75" x14ac:dyDescent="0.3">
      <c r="A505" s="1115"/>
      <c r="B505" s="1750"/>
      <c r="C505" s="2157"/>
    </row>
    <row r="506" spans="1:3" ht="15.75" customHeight="1" x14ac:dyDescent="0.25">
      <c r="A506" s="247"/>
      <c r="B506" s="2132"/>
      <c r="C506" s="272"/>
    </row>
    <row r="507" spans="1:3" x14ac:dyDescent="0.25">
      <c r="A507" s="247"/>
      <c r="B507" s="2132"/>
      <c r="C507" s="272"/>
    </row>
    <row r="508" spans="1:3" ht="18.75" x14ac:dyDescent="0.3">
      <c r="A508" s="1115"/>
      <c r="B508" s="1746"/>
      <c r="C508" s="379"/>
    </row>
    <row r="509" spans="1:3" x14ac:dyDescent="0.25">
      <c r="A509" s="247"/>
      <c r="B509" s="2132"/>
      <c r="C509" s="272"/>
    </row>
    <row r="510" spans="1:3" x14ac:dyDescent="0.25">
      <c r="A510" s="247"/>
      <c r="B510" s="2132"/>
      <c r="C510" s="272"/>
    </row>
    <row r="511" spans="1:3" ht="18.75" x14ac:dyDescent="0.3">
      <c r="A511" s="1115"/>
      <c r="B511" s="2133"/>
      <c r="C511" s="379"/>
    </row>
    <row r="512" spans="1:3" ht="18.75" x14ac:dyDescent="0.3">
      <c r="A512" s="247"/>
      <c r="B512" s="2133"/>
      <c r="C512" s="379"/>
    </row>
    <row r="513" spans="1:3" ht="15.75" x14ac:dyDescent="0.25">
      <c r="A513" s="247"/>
      <c r="B513" s="2136"/>
      <c r="C513" s="272"/>
    </row>
    <row r="514" spans="1:3" ht="18.75" x14ac:dyDescent="0.3">
      <c r="A514" s="247"/>
      <c r="B514" s="2133"/>
      <c r="C514" s="2164"/>
    </row>
    <row r="515" spans="1:3" x14ac:dyDescent="0.25">
      <c r="A515" s="247"/>
      <c r="B515" s="2132"/>
      <c r="C515" s="272"/>
    </row>
    <row r="516" spans="1:3" ht="21" x14ac:dyDescent="0.35">
      <c r="A516" s="1115"/>
      <c r="B516" s="2146"/>
      <c r="C516" s="2132"/>
    </row>
    <row r="517" spans="1:3" x14ac:dyDescent="0.25">
      <c r="A517" s="247"/>
      <c r="B517" s="2132"/>
      <c r="C517" s="272"/>
    </row>
    <row r="518" spans="1:3" x14ac:dyDescent="0.25">
      <c r="A518" s="247"/>
      <c r="B518" s="2132"/>
      <c r="C518" s="272"/>
    </row>
    <row r="519" spans="1:3" ht="15.75" x14ac:dyDescent="0.25">
      <c r="A519" s="1748"/>
      <c r="B519" s="2134"/>
      <c r="C519" s="2132"/>
    </row>
    <row r="520" spans="1:3" x14ac:dyDescent="0.25">
      <c r="A520" s="1759"/>
      <c r="B520" s="2147"/>
      <c r="C520" s="272"/>
    </row>
    <row r="521" spans="1:3" x14ac:dyDescent="0.25">
      <c r="A521" s="1759"/>
      <c r="B521" s="2147"/>
      <c r="C521" s="272"/>
    </row>
    <row r="522" spans="1:3" ht="18.75" x14ac:dyDescent="0.3">
      <c r="A522" s="1115"/>
      <c r="B522" s="2133"/>
      <c r="C522" s="379"/>
    </row>
    <row r="523" spans="1:3" ht="18.75" x14ac:dyDescent="0.3">
      <c r="A523" s="1115"/>
      <c r="B523" s="2128"/>
      <c r="C523" s="379"/>
    </row>
    <row r="524" spans="1:3" ht="15.75" x14ac:dyDescent="0.25">
      <c r="A524" s="1115"/>
      <c r="B524" s="2135"/>
      <c r="C524" s="272"/>
    </row>
    <row r="525" spans="1:3" ht="15.75" x14ac:dyDescent="0.25">
      <c r="A525" s="1115"/>
      <c r="B525" s="2130"/>
      <c r="C525" s="379"/>
    </row>
    <row r="526" spans="1:3" ht="15.75" x14ac:dyDescent="0.25">
      <c r="A526" s="1115"/>
      <c r="B526" s="2129"/>
      <c r="C526" s="379"/>
    </row>
    <row r="527" spans="1:3" ht="15.75" x14ac:dyDescent="0.25">
      <c r="A527" s="1115"/>
      <c r="B527" s="2129"/>
      <c r="C527" s="379"/>
    </row>
    <row r="528" spans="1:3" ht="15.75" x14ac:dyDescent="0.25">
      <c r="A528" s="1115"/>
      <c r="B528" s="2129"/>
      <c r="C528" s="379"/>
    </row>
    <row r="529" spans="1:3" ht="15.75" x14ac:dyDescent="0.25">
      <c r="A529" s="1115"/>
      <c r="B529" s="2129"/>
      <c r="C529" s="379"/>
    </row>
    <row r="530" spans="1:3" ht="15.75" x14ac:dyDescent="0.25">
      <c r="A530" s="1115"/>
      <c r="B530" s="2129"/>
      <c r="C530" s="379"/>
    </row>
    <row r="531" spans="1:3" ht="15.75" x14ac:dyDescent="0.25">
      <c r="A531" s="1115"/>
      <c r="B531" s="2129"/>
      <c r="C531" s="379"/>
    </row>
    <row r="532" spans="1:3" ht="15.75" x14ac:dyDescent="0.25">
      <c r="A532" s="1115"/>
      <c r="B532" s="2131"/>
      <c r="C532" s="379"/>
    </row>
    <row r="533" spans="1:3" x14ac:dyDescent="0.25">
      <c r="A533" s="247"/>
      <c r="B533" s="2132"/>
      <c r="C533" s="272"/>
    </row>
    <row r="534" spans="1:3" ht="21" x14ac:dyDescent="0.35">
      <c r="A534" s="1115"/>
      <c r="B534" s="2148"/>
      <c r="C534" s="2134"/>
    </row>
    <row r="535" spans="1:3" ht="15.75" x14ac:dyDescent="0.25">
      <c r="A535" s="1115"/>
      <c r="B535" s="2132"/>
      <c r="C535" s="272"/>
    </row>
    <row r="536" spans="1:3" ht="18.75" x14ac:dyDescent="0.3">
      <c r="A536" s="1115"/>
      <c r="B536" s="1746"/>
      <c r="C536" s="379"/>
    </row>
    <row r="537" spans="1:3" ht="18.75" x14ac:dyDescent="0.3">
      <c r="A537" s="247"/>
      <c r="B537" s="1746"/>
      <c r="C537" s="379"/>
    </row>
    <row r="538" spans="1:3" ht="18.75" x14ac:dyDescent="0.3">
      <c r="A538" s="247"/>
      <c r="B538" s="1746"/>
      <c r="C538" s="379"/>
    </row>
    <row r="539" spans="1:3" ht="21" x14ac:dyDescent="0.35">
      <c r="A539" s="247"/>
      <c r="B539" s="2141"/>
      <c r="C539" s="2136"/>
    </row>
    <row r="540" spans="1:3" x14ac:dyDescent="0.25">
      <c r="A540" s="247"/>
      <c r="B540" s="2132"/>
      <c r="C540" s="272"/>
    </row>
    <row r="541" spans="1:3" ht="18.75" x14ac:dyDescent="0.3">
      <c r="A541" s="1115"/>
      <c r="B541" s="1746"/>
      <c r="C541" s="379"/>
    </row>
    <row r="542" spans="1:3" ht="15.75" x14ac:dyDescent="0.25">
      <c r="A542" s="247"/>
      <c r="B542" s="2135"/>
      <c r="C542" s="767"/>
    </row>
    <row r="543" spans="1:3" x14ac:dyDescent="0.25">
      <c r="A543" s="247"/>
      <c r="B543" s="2132"/>
      <c r="C543" s="272"/>
    </row>
    <row r="544" spans="1:3" ht="15.75" x14ac:dyDescent="0.25">
      <c r="A544" s="1115"/>
      <c r="B544" s="2134"/>
      <c r="C544" s="379"/>
    </row>
    <row r="545" spans="1:3" ht="18.75" x14ac:dyDescent="0.3">
      <c r="A545" s="247"/>
      <c r="B545" s="2133"/>
      <c r="C545" s="379"/>
    </row>
    <row r="546" spans="1:3" ht="15.75" x14ac:dyDescent="0.25">
      <c r="A546" s="247"/>
      <c r="B546" s="2132"/>
      <c r="C546" s="767"/>
    </row>
    <row r="547" spans="1:3" ht="15.75" x14ac:dyDescent="0.25">
      <c r="A547" s="1115"/>
      <c r="B547" s="2135"/>
      <c r="C547" s="767"/>
    </row>
    <row r="548" spans="1:3" ht="15.75" x14ac:dyDescent="0.25">
      <c r="A548" s="247"/>
      <c r="B548" s="2135"/>
      <c r="C548" s="272"/>
    </row>
    <row r="549" spans="1:3" ht="15.75" x14ac:dyDescent="0.25">
      <c r="A549" s="1115"/>
      <c r="B549" s="2132"/>
      <c r="C549" s="272"/>
    </row>
    <row r="550" spans="1:3" ht="18.75" x14ac:dyDescent="0.3">
      <c r="A550" s="1115"/>
      <c r="B550" s="2133"/>
      <c r="C550" s="272"/>
    </row>
    <row r="551" spans="1:3" ht="18.75" x14ac:dyDescent="0.3">
      <c r="A551" s="247"/>
      <c r="B551" s="1750"/>
      <c r="C551" s="767"/>
    </row>
    <row r="552" spans="1:3" ht="21" x14ac:dyDescent="0.35">
      <c r="A552" s="1763"/>
      <c r="B552" s="2146"/>
      <c r="C552" s="272"/>
    </row>
    <row r="553" spans="1:3" ht="21" x14ac:dyDescent="0.35">
      <c r="A553" s="1763"/>
      <c r="B553" s="2146"/>
      <c r="C553" s="272"/>
    </row>
    <row r="554" spans="1:3" ht="18.75" x14ac:dyDescent="0.3">
      <c r="A554" s="247"/>
      <c r="B554" s="2133"/>
      <c r="C554" s="272"/>
    </row>
    <row r="555" spans="1:3" ht="18.75" x14ac:dyDescent="0.3">
      <c r="A555" s="1115"/>
      <c r="B555" s="2133"/>
      <c r="C555" s="272"/>
    </row>
    <row r="556" spans="1:3" ht="18.75" x14ac:dyDescent="0.3">
      <c r="A556" s="247"/>
      <c r="B556" s="2133"/>
      <c r="C556" s="272"/>
    </row>
    <row r="557" spans="1:3" x14ac:dyDescent="0.25">
      <c r="A557" s="247"/>
      <c r="B557" s="2132"/>
      <c r="C557" s="272"/>
    </row>
    <row r="558" spans="1:3" ht="15.75" x14ac:dyDescent="0.25">
      <c r="A558" s="1115"/>
      <c r="B558" s="2134"/>
      <c r="C558" s="767"/>
    </row>
    <row r="559" spans="1:3" x14ac:dyDescent="0.25">
      <c r="A559" s="247"/>
      <c r="B559" s="2132"/>
      <c r="C559" s="272"/>
    </row>
    <row r="560" spans="1:3" x14ac:dyDescent="0.25">
      <c r="A560" s="247"/>
      <c r="B560" s="2132"/>
      <c r="C560" s="272"/>
    </row>
    <row r="561" spans="1:3" ht="18.75" x14ac:dyDescent="0.3">
      <c r="A561" s="1115"/>
      <c r="B561" s="2133"/>
      <c r="C561" s="272"/>
    </row>
    <row r="562" spans="1:3" ht="18.75" x14ac:dyDescent="0.3">
      <c r="A562" s="247"/>
      <c r="B562" s="1750"/>
      <c r="C562" s="767"/>
    </row>
    <row r="563" spans="1:3" ht="18.75" x14ac:dyDescent="0.3">
      <c r="A563" s="247"/>
      <c r="B563" s="1750"/>
      <c r="C563" s="767"/>
    </row>
    <row r="564" spans="1:3" ht="18.75" x14ac:dyDescent="0.3">
      <c r="A564" s="1115"/>
      <c r="B564" s="2133"/>
      <c r="C564" s="767"/>
    </row>
    <row r="565" spans="1:3" x14ac:dyDescent="0.25">
      <c r="A565" s="247"/>
      <c r="B565" s="2132"/>
      <c r="C565" s="272"/>
    </row>
    <row r="566" spans="1:3" x14ac:dyDescent="0.25">
      <c r="A566" s="247"/>
      <c r="B566" s="2132"/>
      <c r="C566" s="272"/>
    </row>
    <row r="567" spans="1:3" ht="15.75" x14ac:dyDescent="0.25">
      <c r="A567" s="1115"/>
      <c r="B567" s="2136"/>
      <c r="C567" s="767"/>
    </row>
    <row r="568" spans="1:3" ht="18.75" x14ac:dyDescent="0.3">
      <c r="A568" s="1115"/>
      <c r="B568" s="2133"/>
      <c r="C568" s="767"/>
    </row>
    <row r="569" spans="1:3" ht="18.75" x14ac:dyDescent="0.3">
      <c r="A569" s="1115"/>
      <c r="B569" s="1750"/>
      <c r="C569" s="767"/>
    </row>
    <row r="570" spans="1:3" ht="18.75" x14ac:dyDescent="0.3">
      <c r="A570" s="1115"/>
      <c r="B570" s="1750"/>
      <c r="C570" s="767"/>
    </row>
    <row r="571" spans="1:3" ht="18.75" x14ac:dyDescent="0.3">
      <c r="A571" s="1115"/>
      <c r="B571" s="1750"/>
      <c r="C571" s="767"/>
    </row>
    <row r="572" spans="1:3" ht="18.75" x14ac:dyDescent="0.3">
      <c r="A572" s="1115"/>
      <c r="B572" s="1750"/>
      <c r="C572" s="767"/>
    </row>
    <row r="573" spans="1:3" ht="18.75" x14ac:dyDescent="0.3">
      <c r="A573" s="1115"/>
      <c r="B573" s="2133"/>
      <c r="C573" s="272"/>
    </row>
    <row r="574" spans="1:3" x14ac:dyDescent="0.25">
      <c r="A574" s="247"/>
      <c r="B574" s="2132"/>
      <c r="C574" s="272"/>
    </row>
    <row r="575" spans="1:3" ht="15.75" x14ac:dyDescent="0.25">
      <c r="A575" s="1115"/>
      <c r="B575" s="2132"/>
      <c r="C575" s="272"/>
    </row>
    <row r="576" spans="1:3" x14ac:dyDescent="0.25">
      <c r="A576" s="247"/>
      <c r="B576" s="2132"/>
      <c r="C576" s="272"/>
    </row>
    <row r="577" spans="1:3" x14ac:dyDescent="0.25">
      <c r="A577" s="247"/>
      <c r="B577" s="2132"/>
      <c r="C577" s="272"/>
    </row>
    <row r="578" spans="1:3" s="419" customFormat="1" ht="15.75" x14ac:dyDescent="0.25">
      <c r="A578" s="1115"/>
      <c r="B578" s="2136"/>
      <c r="C578" s="1826"/>
    </row>
    <row r="579" spans="1:3" x14ac:dyDescent="0.25">
      <c r="A579" s="247"/>
      <c r="B579" s="2132"/>
      <c r="C579" s="272"/>
    </row>
    <row r="580" spans="1:3" x14ac:dyDescent="0.25">
      <c r="A580" s="247"/>
      <c r="B580" s="2132"/>
      <c r="C580" s="272"/>
    </row>
    <row r="581" spans="1:3" ht="18.75" x14ac:dyDescent="0.3">
      <c r="A581" s="1115"/>
      <c r="B581" s="2133"/>
      <c r="C581" s="272"/>
    </row>
    <row r="582" spans="1:3" x14ac:dyDescent="0.25">
      <c r="A582" s="247"/>
      <c r="B582" s="2132"/>
      <c r="C582" s="272"/>
    </row>
    <row r="583" spans="1:3" x14ac:dyDescent="0.25">
      <c r="A583" s="247"/>
      <c r="B583" s="2132"/>
      <c r="C583" s="272"/>
    </row>
    <row r="584" spans="1:3" x14ac:dyDescent="0.25">
      <c r="A584" s="247"/>
      <c r="B584" s="2132"/>
      <c r="C584" s="272"/>
    </row>
    <row r="585" spans="1:3" x14ac:dyDescent="0.25">
      <c r="A585" s="247"/>
      <c r="B585" s="2132"/>
      <c r="C585" s="272"/>
    </row>
    <row r="586" spans="1:3" x14ac:dyDescent="0.25">
      <c r="A586" s="247"/>
      <c r="B586" s="2132"/>
      <c r="C586" s="272"/>
    </row>
    <row r="587" spans="1:3" x14ac:dyDescent="0.25">
      <c r="A587" s="247"/>
      <c r="B587" s="2132"/>
      <c r="C587" s="272"/>
    </row>
    <row r="588" spans="1:3" ht="18.75" x14ac:dyDescent="0.3">
      <c r="A588" s="1743"/>
      <c r="B588" s="2133"/>
      <c r="C588" s="1709"/>
    </row>
    <row r="589" spans="1:3" ht="18.75" x14ac:dyDescent="0.3">
      <c r="A589" s="1115"/>
      <c r="B589" s="1750"/>
      <c r="C589" s="379"/>
    </row>
    <row r="590" spans="1:3" ht="18.75" x14ac:dyDescent="0.3">
      <c r="A590" s="1115"/>
      <c r="B590" s="1750"/>
      <c r="C590" s="379"/>
    </row>
    <row r="591" spans="1:3" ht="15.75" x14ac:dyDescent="0.25">
      <c r="A591" s="1115"/>
      <c r="B591" s="2136"/>
      <c r="C591" s="379"/>
    </row>
    <row r="592" spans="1:3" ht="15.75" x14ac:dyDescent="0.25">
      <c r="A592" s="1115"/>
      <c r="B592" s="2136"/>
      <c r="C592" s="379"/>
    </row>
    <row r="593" spans="1:3" ht="18.75" x14ac:dyDescent="0.3">
      <c r="A593" s="1115"/>
      <c r="B593" s="1750"/>
      <c r="C593" s="272"/>
    </row>
    <row r="594" spans="1:3" ht="15.75" x14ac:dyDescent="0.25">
      <c r="A594" s="1115"/>
      <c r="B594" s="2132"/>
      <c r="C594" s="272"/>
    </row>
    <row r="595" spans="1:3" ht="18.75" x14ac:dyDescent="0.3">
      <c r="A595" s="1115"/>
      <c r="B595" s="1750"/>
      <c r="C595" s="379"/>
    </row>
    <row r="596" spans="1:3" ht="18.75" x14ac:dyDescent="0.3">
      <c r="A596" s="1115"/>
      <c r="B596" s="1750"/>
      <c r="C596" s="2165"/>
    </row>
    <row r="597" spans="1:3" ht="15.75" x14ac:dyDescent="0.25">
      <c r="A597" s="1115"/>
      <c r="B597" s="2132"/>
      <c r="C597" s="272"/>
    </row>
    <row r="598" spans="1:3" ht="15.75" x14ac:dyDescent="0.25">
      <c r="A598" s="1115"/>
      <c r="B598" s="2132"/>
      <c r="C598" s="272"/>
    </row>
    <row r="599" spans="1:3" ht="15.75" x14ac:dyDescent="0.25">
      <c r="A599" s="1115"/>
      <c r="B599" s="2132"/>
      <c r="C599" s="272"/>
    </row>
    <row r="600" spans="1:3" ht="15.75" x14ac:dyDescent="0.25">
      <c r="A600" s="1115"/>
      <c r="B600" s="2132"/>
      <c r="C600" s="272"/>
    </row>
    <row r="601" spans="1:3" ht="15.75" x14ac:dyDescent="0.25">
      <c r="A601" s="1115"/>
      <c r="B601" s="2132"/>
      <c r="C601" s="272"/>
    </row>
    <row r="602" spans="1:3" ht="18.75" x14ac:dyDescent="0.3">
      <c r="A602" s="1115"/>
      <c r="B602" s="1746"/>
      <c r="C602" s="379"/>
    </row>
    <row r="603" spans="1:3" ht="18.75" x14ac:dyDescent="0.3">
      <c r="A603" s="1115"/>
      <c r="B603" s="1746"/>
      <c r="C603" s="379"/>
    </row>
    <row r="604" spans="1:3" ht="18.75" x14ac:dyDescent="0.3">
      <c r="A604" s="1115"/>
      <c r="B604" s="1750"/>
      <c r="C604" s="379"/>
    </row>
    <row r="605" spans="1:3" ht="15.75" x14ac:dyDescent="0.25">
      <c r="A605" s="1115"/>
      <c r="B605" s="2132"/>
      <c r="C605" s="379"/>
    </row>
    <row r="606" spans="1:3" ht="15.75" x14ac:dyDescent="0.25">
      <c r="A606" s="1115"/>
      <c r="B606" s="2132"/>
      <c r="C606" s="272"/>
    </row>
    <row r="607" spans="1:3" ht="18.75" x14ac:dyDescent="0.3">
      <c r="A607" s="1115"/>
      <c r="B607" s="1750"/>
      <c r="C607" s="379"/>
    </row>
    <row r="608" spans="1:3" ht="15.75" x14ac:dyDescent="0.25">
      <c r="A608" s="1115"/>
      <c r="B608" s="2132"/>
      <c r="C608" s="272"/>
    </row>
    <row r="609" spans="1:3" ht="15.75" x14ac:dyDescent="0.25">
      <c r="A609" s="1115"/>
      <c r="B609" s="2130"/>
      <c r="C609" s="379"/>
    </row>
    <row r="610" spans="1:3" ht="15.75" x14ac:dyDescent="0.25">
      <c r="A610" s="1115"/>
      <c r="B610" s="2129"/>
      <c r="C610" s="379"/>
    </row>
    <row r="611" spans="1:3" ht="15.75" x14ac:dyDescent="0.25">
      <c r="A611" s="1115"/>
      <c r="B611" s="2129"/>
      <c r="C611" s="379"/>
    </row>
    <row r="612" spans="1:3" ht="15.75" x14ac:dyDescent="0.25">
      <c r="A612" s="1115"/>
      <c r="B612" s="2129"/>
      <c r="C612" s="379"/>
    </row>
    <row r="613" spans="1:3" ht="15.75" x14ac:dyDescent="0.25">
      <c r="A613" s="1115"/>
      <c r="B613" s="2129"/>
      <c r="C613" s="379"/>
    </row>
    <row r="614" spans="1:3" ht="15.75" x14ac:dyDescent="0.25">
      <c r="A614" s="1115"/>
      <c r="B614" s="2129"/>
      <c r="C614" s="379"/>
    </row>
    <row r="615" spans="1:3" ht="15.75" x14ac:dyDescent="0.25">
      <c r="A615" s="1115"/>
      <c r="B615" s="2131"/>
      <c r="C615" s="379"/>
    </row>
    <row r="616" spans="1:3" s="168" customFormat="1" ht="18.75" x14ac:dyDescent="0.25">
      <c r="A616" s="1115"/>
      <c r="B616" s="1749"/>
      <c r="C616" s="379"/>
    </row>
    <row r="617" spans="1:3" ht="18.75" x14ac:dyDescent="0.3">
      <c r="A617" s="1115"/>
      <c r="B617" s="1750"/>
      <c r="C617" s="379"/>
    </row>
    <row r="618" spans="1:3" ht="15.75" x14ac:dyDescent="0.25">
      <c r="A618" s="1115"/>
      <c r="B618" s="2138"/>
      <c r="C618" s="379"/>
    </row>
    <row r="619" spans="1:3" ht="21" x14ac:dyDescent="0.35">
      <c r="A619" s="1115"/>
      <c r="B619" s="2146"/>
      <c r="C619" s="379"/>
    </row>
    <row r="620" spans="1:3" ht="15.75" x14ac:dyDescent="0.25">
      <c r="A620" s="1115"/>
      <c r="B620" s="2132"/>
      <c r="C620" s="379"/>
    </row>
    <row r="621" spans="1:3" ht="15.75" x14ac:dyDescent="0.25">
      <c r="A621" s="1115"/>
      <c r="B621" s="2132"/>
      <c r="C621" s="379"/>
    </row>
    <row r="622" spans="1:3" ht="15.75" x14ac:dyDescent="0.25">
      <c r="A622" s="1115"/>
      <c r="B622" s="2132"/>
      <c r="C622" s="379"/>
    </row>
    <row r="623" spans="1:3" ht="18.75" x14ac:dyDescent="0.3">
      <c r="A623" s="1115"/>
      <c r="B623" s="2133"/>
      <c r="C623" s="379"/>
    </row>
    <row r="624" spans="1:3" ht="18.75" x14ac:dyDescent="0.3">
      <c r="A624" s="1115"/>
      <c r="B624" s="1746"/>
      <c r="C624" s="379"/>
    </row>
    <row r="625" spans="1:3" ht="15.75" x14ac:dyDescent="0.25">
      <c r="A625" s="1115"/>
      <c r="B625" s="2134"/>
      <c r="C625" s="272"/>
    </row>
    <row r="626" spans="1:3" ht="18.75" x14ac:dyDescent="0.3">
      <c r="A626" s="1751"/>
      <c r="B626" s="2149"/>
      <c r="C626" s="272"/>
    </row>
    <row r="627" spans="1:3" ht="18.75" x14ac:dyDescent="0.3">
      <c r="A627" s="1115"/>
      <c r="B627" s="1750"/>
      <c r="C627" s="1826"/>
    </row>
    <row r="628" spans="1:3" ht="18.75" x14ac:dyDescent="0.3">
      <c r="A628" s="1751"/>
      <c r="B628" s="1750"/>
      <c r="C628" s="379"/>
    </row>
    <row r="629" spans="1:3" ht="18.75" x14ac:dyDescent="0.3">
      <c r="A629" s="1115"/>
      <c r="B629" s="1750"/>
      <c r="C629" s="379"/>
    </row>
    <row r="630" spans="1:3" ht="18.75" x14ac:dyDescent="0.3">
      <c r="A630" s="1115"/>
      <c r="B630" s="1750"/>
      <c r="C630" s="379"/>
    </row>
    <row r="631" spans="1:3" ht="24.75" customHeight="1" x14ac:dyDescent="0.3">
      <c r="A631" s="1115"/>
      <c r="B631" s="1750"/>
      <c r="C631" s="2157"/>
    </row>
    <row r="632" spans="1:3" ht="18.75" x14ac:dyDescent="0.3">
      <c r="A632" s="1115"/>
      <c r="B632" s="1750"/>
      <c r="C632" s="2157"/>
    </row>
    <row r="633" spans="1:3" ht="18.75" x14ac:dyDescent="0.3">
      <c r="A633" s="1115"/>
      <c r="B633" s="1750"/>
      <c r="C633" s="2157"/>
    </row>
    <row r="634" spans="1:3" ht="18.75" x14ac:dyDescent="0.3">
      <c r="A634" s="1115"/>
      <c r="B634" s="1750"/>
      <c r="C634" s="2157"/>
    </row>
    <row r="635" spans="1:3" ht="18.75" x14ac:dyDescent="0.3">
      <c r="A635" s="1115"/>
      <c r="B635" s="2133"/>
      <c r="C635" s="272"/>
    </row>
    <row r="636" spans="1:3" ht="15.75" x14ac:dyDescent="0.25">
      <c r="A636" s="1115"/>
      <c r="B636" s="2132"/>
      <c r="C636" s="272"/>
    </row>
    <row r="637" spans="1:3" ht="18.75" x14ac:dyDescent="0.3">
      <c r="A637" s="1115"/>
      <c r="B637" s="1746"/>
      <c r="C637" s="2157"/>
    </row>
    <row r="638" spans="1:3" ht="18.75" x14ac:dyDescent="0.3">
      <c r="A638" s="1115"/>
      <c r="B638" s="1750"/>
      <c r="C638" s="2160"/>
    </row>
    <row r="639" spans="1:3" ht="18.75" x14ac:dyDescent="0.3">
      <c r="A639" s="1115"/>
      <c r="B639" s="1750"/>
      <c r="C639" s="2160"/>
    </row>
    <row r="640" spans="1:3" ht="18.75" x14ac:dyDescent="0.3">
      <c r="A640" s="1115"/>
      <c r="B640" s="1750"/>
      <c r="C640" s="2160"/>
    </row>
    <row r="641" spans="1:3" ht="18.75" x14ac:dyDescent="0.3">
      <c r="A641" s="1115"/>
      <c r="B641" s="1750"/>
      <c r="C641" s="2166"/>
    </row>
    <row r="642" spans="1:3" ht="18.75" x14ac:dyDescent="0.3">
      <c r="A642" s="1115"/>
      <c r="B642" s="1750"/>
      <c r="C642" s="2166"/>
    </row>
    <row r="643" spans="1:3" ht="18.75" x14ac:dyDescent="0.3">
      <c r="A643" s="1115"/>
      <c r="B643" s="1750"/>
      <c r="C643" s="2166"/>
    </row>
    <row r="644" spans="1:3" ht="18.75" x14ac:dyDescent="0.3">
      <c r="A644" s="1115"/>
      <c r="B644" s="1750"/>
      <c r="C644" s="2166"/>
    </row>
    <row r="645" spans="1:3" ht="18.75" x14ac:dyDescent="0.3">
      <c r="A645" s="1115"/>
      <c r="B645" s="1750"/>
      <c r="C645" s="2166"/>
    </row>
    <row r="646" spans="1:3" ht="18.75" x14ac:dyDescent="0.3">
      <c r="A646" s="1115"/>
      <c r="B646" s="1750"/>
      <c r="C646" s="2166"/>
    </row>
    <row r="647" spans="1:3" x14ac:dyDescent="0.25">
      <c r="A647" s="247"/>
      <c r="B647" s="2132"/>
      <c r="C647" s="2166"/>
    </row>
    <row r="648" spans="1:3" ht="15.75" x14ac:dyDescent="0.25">
      <c r="A648" s="1115"/>
      <c r="B648" s="2150"/>
      <c r="C648" s="2157"/>
    </row>
    <row r="649" spans="1:3" ht="15.75" x14ac:dyDescent="0.25">
      <c r="A649" s="1115"/>
      <c r="B649" s="2131"/>
      <c r="C649" s="2157"/>
    </row>
    <row r="650" spans="1:3" ht="15.75" x14ac:dyDescent="0.25">
      <c r="A650" s="1115"/>
      <c r="B650" s="2131"/>
      <c r="C650" s="2166"/>
    </row>
    <row r="651" spans="1:3" ht="15.75" x14ac:dyDescent="0.25">
      <c r="A651" s="1115"/>
      <c r="B651" s="2131"/>
      <c r="C651" s="2157"/>
    </row>
    <row r="652" spans="1:3" ht="15.75" x14ac:dyDescent="0.25">
      <c r="A652" s="1115"/>
      <c r="B652" s="2131"/>
      <c r="C652" s="2166"/>
    </row>
    <row r="653" spans="1:3" ht="15.75" x14ac:dyDescent="0.25">
      <c r="A653" s="1115"/>
      <c r="B653" s="2131"/>
      <c r="C653" s="2166"/>
    </row>
    <row r="654" spans="1:3" ht="15.75" x14ac:dyDescent="0.25">
      <c r="A654" s="1115"/>
      <c r="B654" s="2131"/>
      <c r="C654" s="2166"/>
    </row>
    <row r="655" spans="1:3" ht="15.75" x14ac:dyDescent="0.25">
      <c r="A655" s="1115"/>
      <c r="B655" s="2131"/>
      <c r="C655" s="2166"/>
    </row>
    <row r="656" spans="1:3" ht="15.75" x14ac:dyDescent="0.25">
      <c r="A656" s="1115"/>
      <c r="B656" s="2130"/>
      <c r="C656" s="2166"/>
    </row>
    <row r="657" spans="1:3" ht="18.75" x14ac:dyDescent="0.3">
      <c r="A657" s="1115"/>
      <c r="B657" s="1750"/>
      <c r="C657" s="2166"/>
    </row>
    <row r="658" spans="1:3" ht="18.75" x14ac:dyDescent="0.3">
      <c r="A658" s="1115"/>
      <c r="B658" s="1750"/>
      <c r="C658" s="2160"/>
    </row>
    <row r="659" spans="1:3" ht="15.75" x14ac:dyDescent="0.25">
      <c r="A659" s="1115"/>
      <c r="B659" s="2132"/>
      <c r="C659" s="272"/>
    </row>
    <row r="660" spans="1:3" ht="23.25" x14ac:dyDescent="0.35">
      <c r="A660" s="1115"/>
      <c r="B660" s="2151"/>
      <c r="C660" s="272"/>
    </row>
    <row r="661" spans="1:3" ht="15.75" x14ac:dyDescent="0.25">
      <c r="A661" s="1115"/>
      <c r="B661" s="2132"/>
      <c r="C661" s="272"/>
    </row>
    <row r="662" spans="1:3" ht="15.75" x14ac:dyDescent="0.25">
      <c r="A662" s="1115"/>
      <c r="B662" s="2134"/>
      <c r="C662" s="272"/>
    </row>
    <row r="663" spans="1:3" ht="18.75" x14ac:dyDescent="0.3">
      <c r="A663" s="1115"/>
      <c r="B663" s="2133"/>
      <c r="C663" s="2160"/>
    </row>
    <row r="664" spans="1:3" ht="23.25" x14ac:dyDescent="0.35">
      <c r="A664" s="1115"/>
      <c r="B664" s="2151"/>
      <c r="C664" s="272"/>
    </row>
    <row r="665" spans="1:3" x14ac:dyDescent="0.25">
      <c r="A665" s="247"/>
      <c r="B665" s="2132"/>
      <c r="C665" s="272"/>
    </row>
    <row r="666" spans="1:3" ht="15.75" x14ac:dyDescent="0.25">
      <c r="A666" s="1115"/>
      <c r="B666" s="2132"/>
      <c r="C666" s="272"/>
    </row>
    <row r="667" spans="1:3" ht="18.75" x14ac:dyDescent="0.3">
      <c r="A667" s="1743"/>
      <c r="B667" s="2133"/>
      <c r="C667" s="1709"/>
    </row>
    <row r="668" spans="1:3" ht="18.75" x14ac:dyDescent="0.3">
      <c r="A668" s="1115"/>
      <c r="B668" s="1750"/>
      <c r="C668" s="2160"/>
    </row>
    <row r="669" spans="1:3" ht="18.75" x14ac:dyDescent="0.3">
      <c r="A669" s="1115"/>
      <c r="B669" s="1750"/>
      <c r="C669" s="2160"/>
    </row>
    <row r="670" spans="1:3" ht="15.75" x14ac:dyDescent="0.25">
      <c r="A670" s="1115"/>
      <c r="B670" s="2132"/>
      <c r="C670" s="272"/>
    </row>
    <row r="671" spans="1:3" ht="19.5" customHeight="1" x14ac:dyDescent="0.3">
      <c r="A671" s="1115"/>
      <c r="B671" s="1750"/>
      <c r="C671" s="2160"/>
    </row>
    <row r="672" spans="1:3" ht="18.75" x14ac:dyDescent="0.3">
      <c r="A672" s="1115"/>
      <c r="B672" s="2133"/>
      <c r="C672" s="1709"/>
    </row>
    <row r="673" spans="1:3" ht="18.75" x14ac:dyDescent="0.3">
      <c r="A673" s="1115"/>
      <c r="B673" s="2133"/>
      <c r="C673" s="272"/>
    </row>
    <row r="674" spans="1:3" ht="18.75" x14ac:dyDescent="0.3">
      <c r="A674" s="1115"/>
      <c r="B674" s="2133"/>
      <c r="C674" s="272"/>
    </row>
    <row r="675" spans="1:3" ht="15.75" x14ac:dyDescent="0.25">
      <c r="A675" s="1115"/>
      <c r="B675" s="2132"/>
      <c r="C675" s="272"/>
    </row>
    <row r="676" spans="1:3" ht="15.75" x14ac:dyDescent="0.25">
      <c r="A676" s="1115"/>
      <c r="B676" s="2132"/>
      <c r="C676" s="272"/>
    </row>
    <row r="677" spans="1:3" ht="15.75" x14ac:dyDescent="0.25">
      <c r="A677" s="1115"/>
      <c r="B677" s="2132"/>
      <c r="C677" s="272"/>
    </row>
    <row r="678" spans="1:3" ht="18.75" x14ac:dyDescent="0.3">
      <c r="A678" s="1115"/>
      <c r="B678" s="1750"/>
      <c r="C678" s="272"/>
    </row>
    <row r="679" spans="1:3" ht="23.25" x14ac:dyDescent="0.35">
      <c r="A679" s="1115"/>
      <c r="B679" s="2152"/>
      <c r="C679" s="272"/>
    </row>
    <row r="680" spans="1:3" x14ac:dyDescent="0.25">
      <c r="A680" s="247"/>
      <c r="B680" s="2132"/>
      <c r="C680" s="272"/>
    </row>
    <row r="681" spans="1:3" ht="15.75" x14ac:dyDescent="0.25">
      <c r="A681" s="1115"/>
      <c r="B681" s="2135"/>
      <c r="C681" s="767"/>
    </row>
    <row r="682" spans="1:3" ht="21" x14ac:dyDescent="0.35">
      <c r="A682" s="1115"/>
      <c r="B682" s="2146"/>
      <c r="C682" s="272"/>
    </row>
    <row r="683" spans="1:3" x14ac:dyDescent="0.25">
      <c r="A683" s="247"/>
      <c r="B683" s="2132"/>
      <c r="C683" s="272"/>
    </row>
    <row r="684" spans="1:3" ht="18.75" x14ac:dyDescent="0.3">
      <c r="A684" s="1115"/>
      <c r="B684" s="2133"/>
      <c r="C684" s="272"/>
    </row>
    <row r="685" spans="1:3" ht="21" x14ac:dyDescent="0.35">
      <c r="A685" s="1115"/>
      <c r="B685" s="2146"/>
      <c r="C685" s="725"/>
    </row>
    <row r="686" spans="1:3" ht="18.75" x14ac:dyDescent="0.3">
      <c r="A686" s="1115"/>
      <c r="B686" s="1750"/>
      <c r="C686" s="725"/>
    </row>
    <row r="687" spans="1:3" ht="18.75" x14ac:dyDescent="0.3">
      <c r="A687" s="1115"/>
      <c r="B687" s="2130"/>
      <c r="C687" s="1709"/>
    </row>
    <row r="688" spans="1:3" ht="15.75" x14ac:dyDescent="0.25">
      <c r="A688" s="1115"/>
      <c r="B688" s="2129"/>
      <c r="C688" s="272"/>
    </row>
    <row r="689" spans="1:4" ht="15.75" x14ac:dyDescent="0.25">
      <c r="A689" s="1115"/>
      <c r="B689" s="2129"/>
      <c r="C689" s="272"/>
      <c r="D689" s="1742"/>
    </row>
    <row r="690" spans="1:4" ht="15.75" x14ac:dyDescent="0.25">
      <c r="A690" s="1115"/>
      <c r="B690" s="2129"/>
      <c r="C690" s="272"/>
    </row>
    <row r="691" spans="1:4" ht="15.75" x14ac:dyDescent="0.25">
      <c r="A691" s="1115"/>
      <c r="B691" s="2129"/>
      <c r="C691" s="272"/>
    </row>
    <row r="692" spans="1:4" ht="15.75" x14ac:dyDescent="0.25">
      <c r="A692" s="1115"/>
      <c r="B692" s="2129"/>
      <c r="C692" s="272"/>
    </row>
    <row r="693" spans="1:4" ht="15.75" x14ac:dyDescent="0.25">
      <c r="A693" s="1115"/>
      <c r="B693" s="2129"/>
      <c r="C693" s="272"/>
    </row>
    <row r="694" spans="1:4" ht="15.75" x14ac:dyDescent="0.25">
      <c r="A694" s="1115"/>
      <c r="B694" s="2136"/>
      <c r="C694" s="272"/>
    </row>
    <row r="695" spans="1:4" ht="21" x14ac:dyDescent="0.35">
      <c r="A695" s="1115"/>
      <c r="B695" s="2141"/>
      <c r="C695" s="379"/>
    </row>
    <row r="696" spans="1:4" ht="21" x14ac:dyDescent="0.35">
      <c r="A696" s="1115"/>
      <c r="B696" s="2146"/>
      <c r="C696" s="272"/>
    </row>
    <row r="697" spans="1:4" ht="15.75" x14ac:dyDescent="0.25">
      <c r="A697" s="1115"/>
      <c r="B697" s="2135"/>
      <c r="C697" s="272"/>
    </row>
    <row r="698" spans="1:4" ht="18.75" x14ac:dyDescent="0.3">
      <c r="A698" s="1115"/>
      <c r="B698" s="2133"/>
      <c r="C698" s="272"/>
    </row>
    <row r="699" spans="1:4" ht="18.75" x14ac:dyDescent="0.3">
      <c r="A699" s="1115"/>
      <c r="B699" s="1750"/>
      <c r="C699" s="2167"/>
    </row>
    <row r="700" spans="1:4" ht="18.75" x14ac:dyDescent="0.3">
      <c r="A700" s="1115"/>
      <c r="B700" s="1750"/>
      <c r="C700" s="2167"/>
    </row>
    <row r="701" spans="1:4" ht="18.75" x14ac:dyDescent="0.3">
      <c r="A701" s="1115"/>
      <c r="B701" s="2133"/>
      <c r="C701" s="2167"/>
    </row>
    <row r="702" spans="1:4" ht="18.75" x14ac:dyDescent="0.3">
      <c r="A702" s="1115"/>
      <c r="B702" s="1750"/>
      <c r="C702" s="272"/>
    </row>
    <row r="703" spans="1:4" ht="18.75" x14ac:dyDescent="0.3">
      <c r="A703" s="1115"/>
      <c r="B703" s="1750"/>
      <c r="C703" s="272"/>
    </row>
    <row r="704" spans="1:4" ht="18.75" x14ac:dyDescent="0.3">
      <c r="A704" s="1115"/>
      <c r="B704" s="1750"/>
      <c r="C704" s="272"/>
    </row>
    <row r="705" spans="1:3" ht="15.75" x14ac:dyDescent="0.25">
      <c r="A705" s="1115"/>
      <c r="B705" s="2132"/>
      <c r="C705" s="272"/>
    </row>
    <row r="706" spans="1:3" ht="18.75" x14ac:dyDescent="0.3">
      <c r="A706" s="1115"/>
      <c r="B706" s="1750"/>
      <c r="C706" s="272"/>
    </row>
    <row r="707" spans="1:3" ht="15.75" x14ac:dyDescent="0.25">
      <c r="A707" s="1115"/>
      <c r="B707" s="2132"/>
      <c r="C707" s="272"/>
    </row>
    <row r="708" spans="1:3" x14ac:dyDescent="0.25">
      <c r="A708" s="247"/>
      <c r="B708" s="2132"/>
      <c r="C708" s="272"/>
    </row>
    <row r="709" spans="1:3" ht="15.75" x14ac:dyDescent="0.25">
      <c r="A709" s="1115"/>
      <c r="B709" s="2132"/>
      <c r="C709" s="272"/>
    </row>
    <row r="710" spans="1:3" ht="15.75" x14ac:dyDescent="0.25">
      <c r="A710" s="1115"/>
      <c r="B710" s="2132"/>
      <c r="C710" s="272"/>
    </row>
    <row r="711" spans="1:3" x14ac:dyDescent="0.25">
      <c r="A711" s="247"/>
      <c r="B711" s="2132"/>
      <c r="C711" s="272"/>
    </row>
    <row r="712" spans="1:3" ht="18.75" x14ac:dyDescent="0.3">
      <c r="A712" s="1748"/>
      <c r="B712" s="2142"/>
      <c r="C712" s="767"/>
    </row>
    <row r="713" spans="1:3" ht="18.75" x14ac:dyDescent="0.3">
      <c r="A713" s="1115"/>
      <c r="B713" s="1750"/>
      <c r="C713" s="767"/>
    </row>
    <row r="714" spans="1:3" ht="18.75" x14ac:dyDescent="0.3">
      <c r="A714" s="1115"/>
      <c r="B714" s="1750"/>
      <c r="C714" s="272"/>
    </row>
    <row r="715" spans="1:3" ht="18.75" x14ac:dyDescent="0.3">
      <c r="A715" s="247"/>
      <c r="B715" s="1750"/>
      <c r="C715" s="272"/>
    </row>
    <row r="716" spans="1:3" ht="15.75" x14ac:dyDescent="0.25">
      <c r="A716" s="1115"/>
      <c r="B716" s="2135"/>
      <c r="C716" s="2157"/>
    </row>
    <row r="717" spans="1:3" ht="18.75" x14ac:dyDescent="0.3">
      <c r="A717" s="1115"/>
      <c r="B717" s="1750"/>
      <c r="C717" s="1709"/>
    </row>
    <row r="718" spans="1:3" ht="18.75" x14ac:dyDescent="0.3">
      <c r="A718" s="1115"/>
      <c r="B718" s="1750"/>
      <c r="C718" s="1709"/>
    </row>
    <row r="719" spans="1:3" ht="18.75" x14ac:dyDescent="0.3">
      <c r="A719" s="1752"/>
      <c r="B719" s="2133"/>
      <c r="C719" s="272"/>
    </row>
    <row r="720" spans="1:3" ht="15.75" x14ac:dyDescent="0.25">
      <c r="A720" s="1115"/>
      <c r="B720" s="2135"/>
      <c r="C720" s="767"/>
    </row>
    <row r="721" spans="1:3" ht="18.75" x14ac:dyDescent="0.3">
      <c r="A721" s="1115"/>
      <c r="B721" s="1750"/>
      <c r="C721" s="2166"/>
    </row>
    <row r="722" spans="1:3" ht="18.75" x14ac:dyDescent="0.3">
      <c r="A722" s="1115"/>
      <c r="B722" s="1750"/>
      <c r="C722" s="2166"/>
    </row>
    <row r="723" spans="1:3" ht="18.75" x14ac:dyDescent="0.3">
      <c r="A723" s="1115"/>
      <c r="B723" s="1750"/>
      <c r="C723" s="2166"/>
    </row>
    <row r="724" spans="1:3" ht="18.75" x14ac:dyDescent="0.3">
      <c r="A724" s="1115"/>
      <c r="B724" s="1750"/>
      <c r="C724" s="1709"/>
    </row>
    <row r="725" spans="1:3" ht="18.75" x14ac:dyDescent="0.3">
      <c r="A725" s="1115"/>
      <c r="B725" s="1750"/>
      <c r="C725" s="1709"/>
    </row>
    <row r="726" spans="1:3" ht="18.75" x14ac:dyDescent="0.3">
      <c r="A726" s="1115"/>
      <c r="B726" s="1750"/>
      <c r="C726" s="1709"/>
    </row>
    <row r="727" spans="1:3" ht="18.75" x14ac:dyDescent="0.3">
      <c r="A727" s="1115"/>
      <c r="B727" s="1750"/>
      <c r="C727" s="1709"/>
    </row>
    <row r="728" spans="1:3" ht="18.75" x14ac:dyDescent="0.3">
      <c r="A728" s="1115"/>
      <c r="B728" s="2150"/>
      <c r="C728" s="1709"/>
    </row>
    <row r="729" spans="1:3" ht="18.75" x14ac:dyDescent="0.3">
      <c r="A729" s="1115"/>
      <c r="B729" s="2153"/>
      <c r="C729" s="1709"/>
    </row>
    <row r="730" spans="1:3" ht="18.75" x14ac:dyDescent="0.3">
      <c r="A730" s="1115"/>
      <c r="B730" s="2131"/>
      <c r="C730" s="1709"/>
    </row>
    <row r="731" spans="1:3" ht="18.75" x14ac:dyDescent="0.3">
      <c r="A731" s="1115"/>
      <c r="B731" s="2131"/>
      <c r="C731" s="1709"/>
    </row>
    <row r="732" spans="1:3" ht="18.75" x14ac:dyDescent="0.3">
      <c r="A732" s="1115"/>
      <c r="B732" s="2131"/>
      <c r="C732" s="1709"/>
    </row>
    <row r="733" spans="1:3" ht="18.75" x14ac:dyDescent="0.3">
      <c r="A733" s="1115"/>
      <c r="B733" s="2131"/>
      <c r="C733" s="1709"/>
    </row>
    <row r="734" spans="1:3" ht="18.75" x14ac:dyDescent="0.3">
      <c r="A734" s="1115"/>
      <c r="B734" s="2131"/>
      <c r="C734" s="1709"/>
    </row>
    <row r="735" spans="1:3" ht="15" customHeight="1" x14ac:dyDescent="0.3">
      <c r="A735" s="1115"/>
      <c r="B735" s="2131"/>
      <c r="C735" s="1709"/>
    </row>
    <row r="736" spans="1:3" ht="18.75" x14ac:dyDescent="0.3">
      <c r="A736" s="1115"/>
      <c r="B736" s="1750"/>
      <c r="C736" s="272"/>
    </row>
    <row r="737" spans="1:3" ht="18.75" x14ac:dyDescent="0.3">
      <c r="A737" s="1115"/>
      <c r="B737" s="1750"/>
      <c r="C737" s="272"/>
    </row>
    <row r="738" spans="1:3" x14ac:dyDescent="0.25">
      <c r="A738" s="247"/>
      <c r="B738" s="2132"/>
      <c r="C738" s="272"/>
    </row>
    <row r="739" spans="1:3" ht="18.75" x14ac:dyDescent="0.3">
      <c r="A739" s="1115"/>
      <c r="B739" s="1750"/>
      <c r="C739" s="272"/>
    </row>
    <row r="740" spans="1:3" ht="15.75" x14ac:dyDescent="0.25">
      <c r="A740" s="1115"/>
      <c r="B740" s="2132"/>
      <c r="C740" s="272"/>
    </row>
    <row r="741" spans="1:3" x14ac:dyDescent="0.25">
      <c r="A741" s="247"/>
      <c r="B741" s="2132"/>
      <c r="C741" s="272"/>
    </row>
    <row r="742" spans="1:3" ht="15.75" x14ac:dyDescent="0.25">
      <c r="A742" s="1115"/>
      <c r="B742" s="2135"/>
      <c r="C742" s="725"/>
    </row>
    <row r="743" spans="1:3" s="191" customFormat="1" ht="18.75" x14ac:dyDescent="0.3">
      <c r="A743" s="247"/>
      <c r="B743" s="2142"/>
      <c r="C743" s="272"/>
    </row>
    <row r="744" spans="1:3" s="149" customFormat="1" ht="15.75" x14ac:dyDescent="0.25">
      <c r="A744" s="247"/>
      <c r="B744" s="2135"/>
      <c r="C744" s="272"/>
    </row>
    <row r="745" spans="1:3" ht="18.75" x14ac:dyDescent="0.3">
      <c r="A745" s="1743"/>
      <c r="B745" s="2133"/>
      <c r="C745" s="1709"/>
    </row>
    <row r="746" spans="1:3" ht="18.75" x14ac:dyDescent="0.3">
      <c r="A746" s="1115"/>
      <c r="B746" s="1750"/>
      <c r="C746" s="379"/>
    </row>
    <row r="747" spans="1:3" ht="18.75" x14ac:dyDescent="0.3">
      <c r="A747" s="1115"/>
      <c r="B747" s="1750"/>
      <c r="C747" s="767"/>
    </row>
    <row r="748" spans="1:3" x14ac:dyDescent="0.25">
      <c r="A748" s="247"/>
      <c r="B748" s="2132"/>
      <c r="C748" s="272"/>
    </row>
    <row r="749" spans="1:3" ht="15.75" x14ac:dyDescent="0.25">
      <c r="A749" s="1115"/>
      <c r="B749" s="2136"/>
      <c r="C749" s="272"/>
    </row>
    <row r="750" spans="1:3" ht="15.75" x14ac:dyDescent="0.25">
      <c r="A750" s="1115"/>
      <c r="B750" s="2130"/>
      <c r="C750" s="272"/>
    </row>
    <row r="751" spans="1:3" ht="15.75" x14ac:dyDescent="0.25">
      <c r="A751" s="1115"/>
      <c r="B751" s="2132"/>
      <c r="C751" s="272"/>
    </row>
    <row r="752" spans="1:3" x14ac:dyDescent="0.25">
      <c r="A752" s="247"/>
      <c r="B752" s="2132"/>
      <c r="C752" s="272"/>
    </row>
    <row r="753" spans="1:3" ht="20.25" customHeight="1" x14ac:dyDescent="0.35">
      <c r="A753" s="1115"/>
      <c r="B753" s="2133"/>
      <c r="C753" s="2168"/>
    </row>
    <row r="754" spans="1:3" ht="21" x14ac:dyDescent="0.35">
      <c r="A754" s="1115"/>
      <c r="B754" s="2146"/>
      <c r="C754" s="2168"/>
    </row>
    <row r="755" spans="1:3" ht="15.75" x14ac:dyDescent="0.25">
      <c r="A755" s="1115"/>
      <c r="B755" s="2132"/>
      <c r="C755" s="272"/>
    </row>
    <row r="756" spans="1:3" ht="21" x14ac:dyDescent="0.35">
      <c r="A756" s="1753"/>
      <c r="B756" s="2146"/>
      <c r="C756" s="1750"/>
    </row>
    <row r="757" spans="1:3" ht="15.75" x14ac:dyDescent="0.25">
      <c r="A757" s="1115"/>
      <c r="B757" s="2132"/>
      <c r="C757" s="272"/>
    </row>
    <row r="758" spans="1:3" ht="18.75" x14ac:dyDescent="0.3">
      <c r="A758" s="1115"/>
      <c r="B758" s="2133"/>
      <c r="C758" s="272"/>
    </row>
    <row r="759" spans="1:3" ht="15.75" x14ac:dyDescent="0.25">
      <c r="A759" s="1115"/>
      <c r="B759" s="2132"/>
      <c r="C759" s="272"/>
    </row>
    <row r="760" spans="1:3" ht="18.75" x14ac:dyDescent="0.3">
      <c r="A760" s="1115"/>
      <c r="B760" s="2133"/>
      <c r="C760" s="272"/>
    </row>
    <row r="761" spans="1:3" ht="15.75" x14ac:dyDescent="0.25">
      <c r="A761" s="1115"/>
      <c r="B761" s="2132"/>
      <c r="C761" s="272"/>
    </row>
    <row r="762" spans="1:3" ht="15.75" x14ac:dyDescent="0.25">
      <c r="A762" s="1115"/>
      <c r="B762" s="2132"/>
      <c r="C762" s="272"/>
    </row>
    <row r="763" spans="1:3" ht="15.75" x14ac:dyDescent="0.25">
      <c r="A763" s="1115"/>
      <c r="B763" s="2132"/>
      <c r="C763" s="272"/>
    </row>
    <row r="764" spans="1:3" ht="18.75" x14ac:dyDescent="0.3">
      <c r="A764" s="1115"/>
      <c r="B764" s="1750"/>
      <c r="C764" s="272"/>
    </row>
    <row r="765" spans="1:3" ht="18.75" x14ac:dyDescent="0.3">
      <c r="A765" s="1115"/>
      <c r="B765" s="1750"/>
      <c r="C765" s="272"/>
    </row>
    <row r="766" spans="1:3" ht="18.75" x14ac:dyDescent="0.3">
      <c r="A766" s="1115"/>
      <c r="B766" s="1750"/>
      <c r="C766" s="272"/>
    </row>
    <row r="767" spans="1:3" ht="15.75" x14ac:dyDescent="0.25">
      <c r="A767" s="1115"/>
      <c r="B767" s="2135"/>
      <c r="C767" s="767"/>
    </row>
    <row r="768" spans="1:3" s="168" customFormat="1" ht="15.75" x14ac:dyDescent="0.25">
      <c r="A768" s="1754"/>
      <c r="B768" s="2130"/>
      <c r="C768" s="767"/>
    </row>
    <row r="769" spans="1:3" s="168" customFormat="1" ht="15.75" x14ac:dyDescent="0.25">
      <c r="A769" s="1115"/>
      <c r="B769" s="2129"/>
      <c r="C769" s="767"/>
    </row>
    <row r="770" spans="1:3" s="168" customFormat="1" ht="15.75" x14ac:dyDescent="0.25">
      <c r="A770" s="1115"/>
      <c r="B770" s="2129"/>
      <c r="C770" s="767"/>
    </row>
    <row r="771" spans="1:3" s="168" customFormat="1" ht="15.75" x14ac:dyDescent="0.25">
      <c r="A771" s="1115"/>
      <c r="B771" s="2129"/>
      <c r="C771" s="767"/>
    </row>
    <row r="772" spans="1:3" s="168" customFormat="1" ht="15.75" x14ac:dyDescent="0.25">
      <c r="A772" s="1115"/>
      <c r="B772" s="2129"/>
      <c r="C772" s="767"/>
    </row>
    <row r="773" spans="1:3" s="168" customFormat="1" ht="15.75" x14ac:dyDescent="0.25">
      <c r="A773" s="1115"/>
      <c r="B773" s="2129"/>
      <c r="C773" s="767"/>
    </row>
    <row r="774" spans="1:3" s="168" customFormat="1" ht="15.75" x14ac:dyDescent="0.25">
      <c r="A774" s="1115"/>
      <c r="B774" s="2131"/>
      <c r="C774" s="767"/>
    </row>
    <row r="775" spans="1:3" s="168" customFormat="1" ht="15.75" x14ac:dyDescent="0.25">
      <c r="A775" s="1115"/>
      <c r="B775" s="2135"/>
      <c r="C775" s="767"/>
    </row>
    <row r="776" spans="1:3" ht="15.75" x14ac:dyDescent="0.25">
      <c r="A776" s="1115"/>
      <c r="B776" s="2132"/>
      <c r="C776" s="272"/>
    </row>
    <row r="777" spans="1:3" ht="15.75" x14ac:dyDescent="0.25">
      <c r="A777" s="1115"/>
      <c r="B777" s="2132"/>
      <c r="C777" s="272"/>
    </row>
    <row r="778" spans="1:3" x14ac:dyDescent="0.25">
      <c r="A778" s="247"/>
      <c r="B778" s="2132"/>
      <c r="C778" s="272"/>
    </row>
    <row r="779" spans="1:3" ht="15.75" x14ac:dyDescent="0.25">
      <c r="A779" s="1115"/>
      <c r="B779" s="2132"/>
      <c r="C779" s="272"/>
    </row>
    <row r="780" spans="1:3" x14ac:dyDescent="0.25">
      <c r="A780" s="247"/>
      <c r="B780" s="2132"/>
      <c r="C780" s="272"/>
    </row>
    <row r="781" spans="1:3" ht="18.75" x14ac:dyDescent="0.3">
      <c r="A781" s="1115"/>
      <c r="B781" s="1750"/>
      <c r="C781" s="272"/>
    </row>
    <row r="782" spans="1:3" x14ac:dyDescent="0.25">
      <c r="A782" s="247"/>
      <c r="B782" s="2132"/>
      <c r="C782" s="272"/>
    </row>
    <row r="783" spans="1:3" ht="18.75" x14ac:dyDescent="0.3">
      <c r="A783" s="1115"/>
      <c r="B783" s="1750"/>
      <c r="C783" s="272"/>
    </row>
    <row r="784" spans="1:3" ht="18.75" x14ac:dyDescent="0.3">
      <c r="A784" s="247"/>
      <c r="B784" s="1750"/>
      <c r="C784" s="272"/>
    </row>
    <row r="785" spans="1:3" ht="18.75" x14ac:dyDescent="0.3">
      <c r="A785" s="247"/>
      <c r="B785" s="1750"/>
      <c r="C785" s="272"/>
    </row>
    <row r="786" spans="1:3" ht="18.75" x14ac:dyDescent="0.3">
      <c r="A786" s="1115"/>
      <c r="B786" s="1750"/>
      <c r="C786" s="272"/>
    </row>
    <row r="787" spans="1:3" ht="18.75" x14ac:dyDescent="0.3">
      <c r="A787" s="1115"/>
      <c r="B787" s="1750"/>
      <c r="C787" s="272"/>
    </row>
    <row r="788" spans="1:3" ht="18.75" x14ac:dyDescent="0.3">
      <c r="A788" s="1115"/>
      <c r="B788" s="1750"/>
      <c r="C788" s="272"/>
    </row>
    <row r="789" spans="1:3" ht="18.75" x14ac:dyDescent="0.3">
      <c r="A789" s="1115"/>
      <c r="B789" s="1750"/>
      <c r="C789" s="272"/>
    </row>
    <row r="790" spans="1:3" ht="18.75" x14ac:dyDescent="0.3">
      <c r="A790" s="1115"/>
      <c r="B790" s="1750"/>
      <c r="C790" s="272"/>
    </row>
    <row r="791" spans="1:3" ht="15.75" x14ac:dyDescent="0.25">
      <c r="A791" s="1115"/>
      <c r="B791" s="2132"/>
      <c r="C791" s="272"/>
    </row>
    <row r="792" spans="1:3" ht="15.75" x14ac:dyDescent="0.25">
      <c r="A792" s="1115"/>
      <c r="B792" s="2132"/>
      <c r="C792" s="272"/>
    </row>
    <row r="793" spans="1:3" ht="18.75" x14ac:dyDescent="0.3">
      <c r="A793" s="1115"/>
      <c r="B793" s="1750"/>
      <c r="C793" s="272"/>
    </row>
    <row r="794" spans="1:3" ht="15.75" x14ac:dyDescent="0.25">
      <c r="A794" s="1115"/>
      <c r="B794" s="2132"/>
      <c r="C794" s="272"/>
    </row>
    <row r="795" spans="1:3" ht="15.75" x14ac:dyDescent="0.25">
      <c r="A795" s="1115"/>
      <c r="B795" s="2132"/>
      <c r="C795" s="272"/>
    </row>
    <row r="796" spans="1:3" ht="15.75" x14ac:dyDescent="0.25">
      <c r="A796" s="1115"/>
      <c r="B796" s="2132"/>
      <c r="C796" s="272"/>
    </row>
    <row r="797" spans="1:3" ht="15.75" x14ac:dyDescent="0.25">
      <c r="A797" s="1115"/>
      <c r="B797" s="2135"/>
      <c r="C797" s="767"/>
    </row>
    <row r="798" spans="1:3" ht="15.75" x14ac:dyDescent="0.25">
      <c r="A798" s="1115"/>
      <c r="B798" s="2132"/>
      <c r="C798" s="272"/>
    </row>
    <row r="799" spans="1:3" ht="15.75" x14ac:dyDescent="0.25">
      <c r="A799" s="1115"/>
      <c r="B799" s="2132"/>
      <c r="C799" s="272"/>
    </row>
    <row r="800" spans="1:3" ht="15.75" x14ac:dyDescent="0.25">
      <c r="A800" s="1115"/>
      <c r="B800" s="2132"/>
      <c r="C800" s="272"/>
    </row>
    <row r="801" spans="1:3" ht="15.75" x14ac:dyDescent="0.25">
      <c r="A801" s="1115"/>
      <c r="B801" s="2132"/>
      <c r="C801" s="272"/>
    </row>
    <row r="802" spans="1:3" ht="15.75" x14ac:dyDescent="0.25">
      <c r="A802" s="1115"/>
      <c r="B802" s="2132"/>
      <c r="C802" s="272"/>
    </row>
    <row r="803" spans="1:3" ht="15.75" x14ac:dyDescent="0.25">
      <c r="A803" s="1115"/>
      <c r="B803" s="2132"/>
      <c r="C803" s="272"/>
    </row>
    <row r="804" spans="1:3" ht="15.75" x14ac:dyDescent="0.25">
      <c r="A804" s="1115"/>
      <c r="B804" s="2132"/>
      <c r="C804" s="272"/>
    </row>
    <row r="805" spans="1:3" ht="15.75" x14ac:dyDescent="0.25">
      <c r="A805" s="1115"/>
      <c r="B805" s="2132"/>
      <c r="C805" s="272"/>
    </row>
    <row r="806" spans="1:3" ht="15.75" x14ac:dyDescent="0.25">
      <c r="A806" s="1115"/>
      <c r="B806" s="2132"/>
      <c r="C806" s="272"/>
    </row>
    <row r="807" spans="1:3" ht="15.75" x14ac:dyDescent="0.25">
      <c r="A807" s="1115"/>
      <c r="B807" s="2135"/>
      <c r="C807" s="272"/>
    </row>
    <row r="808" spans="1:3" x14ac:dyDescent="0.25">
      <c r="A808" s="247"/>
      <c r="B808" s="2132"/>
      <c r="C808" s="272"/>
    </row>
    <row r="809" spans="1:3" x14ac:dyDescent="0.25">
      <c r="A809" s="247"/>
      <c r="B809" s="2132"/>
      <c r="C809" s="272"/>
    </row>
    <row r="810" spans="1:3" ht="18.75" x14ac:dyDescent="0.3">
      <c r="A810" s="1743"/>
      <c r="B810" s="2133"/>
      <c r="C810" s="1709"/>
    </row>
    <row r="811" spans="1:3" ht="18.75" x14ac:dyDescent="0.3">
      <c r="A811" s="1115"/>
      <c r="B811" s="2133"/>
      <c r="C811" s="272"/>
    </row>
    <row r="812" spans="1:3" ht="21" x14ac:dyDescent="0.35">
      <c r="A812" s="1115"/>
      <c r="B812" s="2146"/>
      <c r="C812" s="272"/>
    </row>
    <row r="813" spans="1:3" ht="15.75" x14ac:dyDescent="0.25">
      <c r="A813" s="1115"/>
      <c r="B813" s="2132"/>
      <c r="C813" s="272"/>
    </row>
    <row r="814" spans="1:3" x14ac:dyDescent="0.25">
      <c r="A814" s="247"/>
      <c r="B814" s="2132"/>
      <c r="C814" s="272"/>
    </row>
    <row r="815" spans="1:3" ht="18.75" x14ac:dyDescent="0.3">
      <c r="A815" s="1115"/>
      <c r="B815" s="1750"/>
      <c r="C815" s="272"/>
    </row>
    <row r="816" spans="1:3" x14ac:dyDescent="0.25">
      <c r="A816" s="247"/>
      <c r="B816" s="2132"/>
      <c r="C816" s="272"/>
    </row>
    <row r="817" spans="1:3" ht="15.75" x14ac:dyDescent="0.25">
      <c r="A817" s="1115"/>
      <c r="B817" s="2132"/>
      <c r="C817" s="272"/>
    </row>
    <row r="818" spans="1:3" ht="15.75" x14ac:dyDescent="0.25">
      <c r="A818" s="1115"/>
      <c r="B818" s="2132"/>
      <c r="C818" s="272"/>
    </row>
    <row r="819" spans="1:3" ht="15.75" x14ac:dyDescent="0.25">
      <c r="A819" s="1115"/>
      <c r="B819" s="2132"/>
      <c r="C819" s="272"/>
    </row>
    <row r="820" spans="1:3" ht="15.75" x14ac:dyDescent="0.25">
      <c r="A820" s="1115"/>
      <c r="B820" s="2132"/>
      <c r="C820" s="272"/>
    </row>
    <row r="821" spans="1:3" ht="15.75" x14ac:dyDescent="0.25">
      <c r="A821" s="1115"/>
      <c r="B821" s="2135"/>
      <c r="C821" s="767"/>
    </row>
    <row r="822" spans="1:3" ht="15.75" x14ac:dyDescent="0.25">
      <c r="A822" s="1115"/>
      <c r="B822" s="2132"/>
      <c r="C822" s="272"/>
    </row>
    <row r="823" spans="1:3" ht="15.75" x14ac:dyDescent="0.25">
      <c r="A823" s="1115"/>
      <c r="B823" s="2132"/>
      <c r="C823" s="272"/>
    </row>
    <row r="824" spans="1:3" ht="15.75" x14ac:dyDescent="0.25">
      <c r="A824" s="1115"/>
      <c r="B824" s="2132"/>
      <c r="C824" s="272"/>
    </row>
    <row r="825" spans="1:3" ht="18.75" x14ac:dyDescent="0.3">
      <c r="A825" s="1115"/>
      <c r="B825" s="2133"/>
      <c r="C825" s="272"/>
    </row>
    <row r="826" spans="1:3" ht="15.75" x14ac:dyDescent="0.25">
      <c r="A826" s="1115"/>
      <c r="B826" s="2132"/>
      <c r="C826" s="272"/>
    </row>
    <row r="827" spans="1:3" ht="15.75" x14ac:dyDescent="0.25">
      <c r="A827" s="1115"/>
      <c r="B827" s="2132"/>
      <c r="C827" s="272"/>
    </row>
    <row r="828" spans="1:3" ht="15.75" x14ac:dyDescent="0.25">
      <c r="A828" s="1115"/>
      <c r="B828" s="2132"/>
      <c r="C828" s="272"/>
    </row>
    <row r="829" spans="1:3" ht="15.75" x14ac:dyDescent="0.25">
      <c r="A829" s="1115"/>
      <c r="B829" s="2132"/>
      <c r="C829" s="272"/>
    </row>
    <row r="830" spans="1:3" ht="15.75" x14ac:dyDescent="0.25">
      <c r="A830" s="1115"/>
      <c r="B830" s="2132"/>
      <c r="C830" s="272"/>
    </row>
    <row r="831" spans="1:3" ht="15.75" x14ac:dyDescent="0.25">
      <c r="A831" s="1115"/>
      <c r="B831" s="2132"/>
      <c r="C831" s="272"/>
    </row>
    <row r="832" spans="1:3" x14ac:dyDescent="0.25">
      <c r="A832" s="247"/>
      <c r="B832" s="2132"/>
      <c r="C832" s="272"/>
    </row>
    <row r="833" spans="1:3" ht="15.75" x14ac:dyDescent="0.25">
      <c r="A833" s="1115"/>
      <c r="B833" s="2132"/>
      <c r="C833" s="272"/>
    </row>
    <row r="834" spans="1:3" x14ac:dyDescent="0.25">
      <c r="A834" s="247"/>
      <c r="B834" s="2132"/>
      <c r="C834" s="272"/>
    </row>
    <row r="835" spans="1:3" ht="15.75" x14ac:dyDescent="0.25">
      <c r="A835" s="1115"/>
      <c r="B835" s="2132"/>
      <c r="C835" s="272"/>
    </row>
    <row r="836" spans="1:3" x14ac:dyDescent="0.25">
      <c r="A836" s="247"/>
      <c r="B836" s="2132"/>
      <c r="C836" s="272"/>
    </row>
    <row r="837" spans="1:3" ht="15.75" x14ac:dyDescent="0.25">
      <c r="A837" s="1115"/>
      <c r="B837" s="2132"/>
      <c r="C837" s="272"/>
    </row>
    <row r="838" spans="1:3" x14ac:dyDescent="0.25">
      <c r="A838" s="247"/>
      <c r="B838" s="2132"/>
      <c r="C838" s="272"/>
    </row>
    <row r="839" spans="1:3" ht="15.75" x14ac:dyDescent="0.25">
      <c r="A839" s="1115"/>
      <c r="B839" s="2132"/>
      <c r="C839" s="272"/>
    </row>
    <row r="840" spans="1:3" ht="15.75" x14ac:dyDescent="0.25">
      <c r="A840" s="1115"/>
      <c r="B840" s="2132"/>
      <c r="C840" s="272"/>
    </row>
    <row r="841" spans="1:3" ht="15.75" x14ac:dyDescent="0.25">
      <c r="A841" s="1115"/>
      <c r="B841" s="2132"/>
      <c r="C841" s="272"/>
    </row>
    <row r="842" spans="1:3" x14ac:dyDescent="0.25">
      <c r="A842" s="247"/>
      <c r="B842" s="2132"/>
      <c r="C842" s="272"/>
    </row>
    <row r="843" spans="1:3" ht="15.75" x14ac:dyDescent="0.25">
      <c r="A843" s="1115"/>
      <c r="B843" s="2132"/>
      <c r="C843" s="272"/>
    </row>
    <row r="844" spans="1:3" x14ac:dyDescent="0.25">
      <c r="A844" s="247"/>
      <c r="B844" s="2132"/>
      <c r="C844" s="272"/>
    </row>
    <row r="845" spans="1:3" ht="15.75" x14ac:dyDescent="0.25">
      <c r="A845" s="1115"/>
      <c r="B845" s="2132"/>
      <c r="C845" s="272"/>
    </row>
    <row r="846" spans="1:3" x14ac:dyDescent="0.25">
      <c r="A846" s="247"/>
      <c r="B846" s="2132"/>
      <c r="C846" s="272"/>
    </row>
    <row r="847" spans="1:3" ht="15.75" x14ac:dyDescent="0.25">
      <c r="A847" s="1115"/>
      <c r="B847" s="2135"/>
      <c r="C847" s="272"/>
    </row>
    <row r="848" spans="1:3" x14ac:dyDescent="0.25">
      <c r="A848" s="247"/>
      <c r="B848" s="2132"/>
      <c r="C848" s="272"/>
    </row>
    <row r="849" spans="1:3" ht="15.75" x14ac:dyDescent="0.25">
      <c r="A849" s="1115"/>
      <c r="B849" s="2135"/>
      <c r="C849" s="272"/>
    </row>
    <row r="850" spans="1:3" ht="18.75" x14ac:dyDescent="0.3">
      <c r="A850" s="1115"/>
      <c r="B850" s="2133"/>
      <c r="C850" s="272"/>
    </row>
    <row r="851" spans="1:3" ht="18.75" x14ac:dyDescent="0.3">
      <c r="A851" s="1115"/>
      <c r="B851" s="2133"/>
      <c r="C851" s="272"/>
    </row>
    <row r="852" spans="1:3" ht="15.75" x14ac:dyDescent="0.25">
      <c r="A852" s="1115"/>
      <c r="B852" s="2135"/>
      <c r="C852" s="272"/>
    </row>
    <row r="853" spans="1:3" x14ac:dyDescent="0.25">
      <c r="A853" s="247"/>
      <c r="B853" s="2132"/>
      <c r="C853" s="272"/>
    </row>
    <row r="854" spans="1:3" ht="18.75" x14ac:dyDescent="0.3">
      <c r="A854" s="1743"/>
      <c r="B854" s="2133"/>
      <c r="C854" s="1709"/>
    </row>
    <row r="855" spans="1:3" ht="15.75" x14ac:dyDescent="0.25">
      <c r="A855" s="1115"/>
      <c r="B855" s="2132"/>
      <c r="C855" s="272"/>
    </row>
    <row r="856" spans="1:3" ht="15.75" x14ac:dyDescent="0.25">
      <c r="A856" s="1115"/>
      <c r="B856" s="2132"/>
      <c r="C856" s="272"/>
    </row>
    <row r="857" spans="1:3" ht="15.75" x14ac:dyDescent="0.25">
      <c r="A857" s="1115"/>
      <c r="B857" s="2132"/>
      <c r="C857" s="272"/>
    </row>
    <row r="858" spans="1:3" x14ac:dyDescent="0.25">
      <c r="A858" s="247"/>
      <c r="B858" s="2132"/>
      <c r="C858" s="272"/>
    </row>
    <row r="859" spans="1:3" ht="18.75" x14ac:dyDescent="0.3">
      <c r="A859" s="1115"/>
      <c r="B859" s="2133"/>
      <c r="C859" s="272"/>
    </row>
    <row r="860" spans="1:3" x14ac:dyDescent="0.25">
      <c r="A860" s="247"/>
      <c r="B860" s="2132"/>
      <c r="C860" s="272"/>
    </row>
    <row r="861" spans="1:3" ht="15.75" x14ac:dyDescent="0.25">
      <c r="A861" s="1115"/>
      <c r="B861" s="2132"/>
      <c r="C861" s="272"/>
    </row>
    <row r="862" spans="1:3" ht="15.75" x14ac:dyDescent="0.25">
      <c r="A862" s="1115"/>
      <c r="B862" s="2132"/>
      <c r="C862" s="272"/>
    </row>
    <row r="863" spans="1:3" ht="15.75" x14ac:dyDescent="0.25">
      <c r="A863" s="1115"/>
      <c r="B863" s="2132"/>
      <c r="C863" s="272"/>
    </row>
    <row r="864" spans="1:3" ht="15.75" x14ac:dyDescent="0.25">
      <c r="A864" s="1115"/>
      <c r="B864" s="2132"/>
      <c r="C864" s="272"/>
    </row>
    <row r="865" spans="1:3" ht="15.75" x14ac:dyDescent="0.25">
      <c r="A865" s="1115"/>
      <c r="B865" s="2132"/>
      <c r="C865" s="272"/>
    </row>
    <row r="866" spans="1:3" x14ac:dyDescent="0.25">
      <c r="A866" s="247"/>
      <c r="B866" s="2132"/>
      <c r="C866" s="272"/>
    </row>
    <row r="867" spans="1:3" ht="15.75" x14ac:dyDescent="0.25">
      <c r="A867" s="1115"/>
      <c r="B867" s="2132"/>
      <c r="C867" s="272"/>
    </row>
    <row r="868" spans="1:3" ht="15.75" x14ac:dyDescent="0.25">
      <c r="A868" s="1115"/>
      <c r="B868" s="2132"/>
      <c r="C868" s="272"/>
    </row>
    <row r="869" spans="1:3" ht="18.75" x14ac:dyDescent="0.3">
      <c r="A869" s="1115"/>
      <c r="B869" s="2133"/>
      <c r="C869" s="272"/>
    </row>
    <row r="870" spans="1:3" x14ac:dyDescent="0.25">
      <c r="A870" s="247"/>
      <c r="B870" s="2132"/>
      <c r="C870" s="272"/>
    </row>
    <row r="871" spans="1:3" ht="15.75" x14ac:dyDescent="0.25">
      <c r="A871" s="1115"/>
      <c r="B871" s="2132"/>
      <c r="C871" s="272"/>
    </row>
    <row r="872" spans="1:3" ht="15.75" x14ac:dyDescent="0.25">
      <c r="A872" s="1115"/>
      <c r="B872" s="2132"/>
      <c r="C872" s="272"/>
    </row>
    <row r="873" spans="1:3" ht="15.75" x14ac:dyDescent="0.25">
      <c r="A873" s="1115"/>
      <c r="B873" s="2132"/>
      <c r="C873" s="272"/>
    </row>
    <row r="874" spans="1:3" ht="15.75" x14ac:dyDescent="0.25">
      <c r="A874" s="1115"/>
      <c r="B874" s="2132"/>
      <c r="C874" s="272"/>
    </row>
    <row r="875" spans="1:3" ht="15.75" x14ac:dyDescent="0.25">
      <c r="A875" s="1115"/>
      <c r="B875" s="2132"/>
      <c r="C875" s="272"/>
    </row>
    <row r="876" spans="1:3" ht="15.75" x14ac:dyDescent="0.25">
      <c r="A876" s="1115"/>
      <c r="B876" s="2132"/>
      <c r="C876" s="272"/>
    </row>
    <row r="877" spans="1:3" ht="15.75" x14ac:dyDescent="0.25">
      <c r="A877" s="1115"/>
      <c r="B877" s="2132"/>
      <c r="C877" s="272"/>
    </row>
    <row r="878" spans="1:3" ht="15.75" x14ac:dyDescent="0.25">
      <c r="A878" s="1115"/>
      <c r="B878" s="2132"/>
      <c r="C878" s="272"/>
    </row>
    <row r="879" spans="1:3" ht="18.75" x14ac:dyDescent="0.3">
      <c r="A879" s="1115"/>
      <c r="B879" s="2133"/>
      <c r="C879" s="272"/>
    </row>
    <row r="880" spans="1:3" x14ac:dyDescent="0.25">
      <c r="A880" s="247"/>
      <c r="B880" s="2132"/>
      <c r="C880" s="272"/>
    </row>
    <row r="881" spans="1:3" ht="15.75" x14ac:dyDescent="0.25">
      <c r="A881" s="1115"/>
      <c r="B881" s="2132"/>
      <c r="C881" s="272"/>
    </row>
    <row r="882" spans="1:3" x14ac:dyDescent="0.25">
      <c r="A882" s="247"/>
      <c r="B882" s="2132"/>
      <c r="C882" s="272"/>
    </row>
    <row r="883" spans="1:3" ht="15.75" x14ac:dyDescent="0.25">
      <c r="A883" s="1115"/>
      <c r="B883" s="2135"/>
      <c r="C883" s="272"/>
    </row>
    <row r="884" spans="1:3" ht="15.75" x14ac:dyDescent="0.25">
      <c r="A884" s="1115"/>
      <c r="B884" s="2132"/>
      <c r="C884" s="272"/>
    </row>
    <row r="885" spans="1:3" ht="15.75" x14ac:dyDescent="0.25">
      <c r="A885" s="1115"/>
      <c r="B885" s="2132"/>
      <c r="C885" s="272"/>
    </row>
    <row r="886" spans="1:3" x14ac:dyDescent="0.25">
      <c r="A886" s="247"/>
      <c r="B886" s="2132"/>
      <c r="C886" s="272"/>
    </row>
    <row r="887" spans="1:3" ht="18.75" x14ac:dyDescent="0.3">
      <c r="A887" s="1115"/>
      <c r="B887" s="1750"/>
      <c r="C887" s="272"/>
    </row>
    <row r="888" spans="1:3" ht="18.75" x14ac:dyDescent="0.3">
      <c r="A888" s="247"/>
      <c r="B888" s="1750"/>
      <c r="C888" s="272"/>
    </row>
    <row r="889" spans="1:3" ht="18.75" x14ac:dyDescent="0.3">
      <c r="A889" s="1115"/>
      <c r="B889" s="1750"/>
      <c r="C889" s="272"/>
    </row>
    <row r="890" spans="1:3" ht="18.75" x14ac:dyDescent="0.3">
      <c r="A890" s="1115"/>
      <c r="B890" s="1750"/>
      <c r="C890" s="272"/>
    </row>
    <row r="891" spans="1:3" ht="18.75" x14ac:dyDescent="0.3">
      <c r="A891" s="247"/>
      <c r="B891" s="1750"/>
      <c r="C891" s="272"/>
    </row>
    <row r="892" spans="1:3" ht="18.75" x14ac:dyDescent="0.3">
      <c r="A892" s="1115"/>
      <c r="B892" s="1750"/>
      <c r="C892" s="272"/>
    </row>
    <row r="893" spans="1:3" ht="18.75" x14ac:dyDescent="0.3">
      <c r="A893" s="247"/>
      <c r="B893" s="1750"/>
      <c r="C893" s="272"/>
    </row>
    <row r="894" spans="1:3" ht="18.75" x14ac:dyDescent="0.3">
      <c r="A894" s="1115"/>
      <c r="B894" s="1750"/>
      <c r="C894" s="272"/>
    </row>
    <row r="895" spans="1:3" ht="18.75" x14ac:dyDescent="0.3">
      <c r="A895" s="247"/>
      <c r="B895" s="1750"/>
      <c r="C895" s="272"/>
    </row>
    <row r="896" spans="1:3" ht="18.75" x14ac:dyDescent="0.3">
      <c r="A896" s="1115"/>
      <c r="B896" s="1750"/>
      <c r="C896" s="272"/>
    </row>
    <row r="897" spans="1:3" ht="18.75" x14ac:dyDescent="0.3">
      <c r="A897" s="1115"/>
      <c r="B897" s="1750"/>
      <c r="C897" s="272"/>
    </row>
    <row r="898" spans="1:3" ht="18.75" x14ac:dyDescent="0.3">
      <c r="A898" s="1115"/>
      <c r="B898" s="1750"/>
      <c r="C898" s="272"/>
    </row>
    <row r="899" spans="1:3" x14ac:dyDescent="0.25">
      <c r="A899" s="7"/>
      <c r="B899" s="2154"/>
      <c r="C899" s="517"/>
    </row>
  </sheetData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C808"/>
    <pageSetUpPr fitToPage="1"/>
  </sheetPr>
  <dimension ref="A1:E60"/>
  <sheetViews>
    <sheetView topLeftCell="A10" zoomScale="90" zoomScaleNormal="90" workbookViewId="0">
      <selection activeCell="I12" sqref="I12"/>
    </sheetView>
  </sheetViews>
  <sheetFormatPr baseColWidth="10" defaultRowHeight="15" x14ac:dyDescent="0.25"/>
  <cols>
    <col min="1" max="1" width="40.28515625" bestFit="1" customWidth="1"/>
    <col min="2" max="2" width="38" bestFit="1" customWidth="1"/>
    <col min="3" max="3" width="45.28515625" customWidth="1"/>
  </cols>
  <sheetData>
    <row r="1" spans="1:4" ht="19.5" thickBot="1" x14ac:dyDescent="0.35">
      <c r="B1" s="151" t="s">
        <v>397</v>
      </c>
    </row>
    <row r="2" spans="1:4" ht="15.75" thickBot="1" x14ac:dyDescent="0.3"/>
    <row r="3" spans="1:4" ht="15.75" thickBot="1" x14ac:dyDescent="0.3">
      <c r="A3" s="152" t="s">
        <v>174</v>
      </c>
      <c r="B3" s="152" t="s">
        <v>179</v>
      </c>
      <c r="C3" s="150" t="s">
        <v>177</v>
      </c>
    </row>
    <row r="4" spans="1:4" x14ac:dyDescent="0.25">
      <c r="A4" s="616" t="s">
        <v>755</v>
      </c>
      <c r="B4" s="617" t="s">
        <v>180</v>
      </c>
      <c r="C4" s="603" t="s">
        <v>724</v>
      </c>
    </row>
    <row r="5" spans="1:4" s="81" customFormat="1" x14ac:dyDescent="0.25">
      <c r="A5" s="327" t="s">
        <v>189</v>
      </c>
      <c r="B5" s="600" t="s">
        <v>188</v>
      </c>
      <c r="C5" s="603" t="s">
        <v>724</v>
      </c>
      <c r="D5" s="666" t="s">
        <v>834</v>
      </c>
    </row>
    <row r="6" spans="1:4" x14ac:dyDescent="0.25">
      <c r="A6" s="327" t="s">
        <v>192</v>
      </c>
      <c r="B6" s="600" t="s">
        <v>193</v>
      </c>
      <c r="C6" s="603" t="s">
        <v>724</v>
      </c>
    </row>
    <row r="7" spans="1:4" x14ac:dyDescent="0.25">
      <c r="A7" s="614" t="s">
        <v>201</v>
      </c>
      <c r="B7" s="615" t="s">
        <v>202</v>
      </c>
      <c r="C7" s="603" t="s">
        <v>724</v>
      </c>
    </row>
    <row r="8" spans="1:4" x14ac:dyDescent="0.25">
      <c r="A8" s="327" t="s">
        <v>205</v>
      </c>
      <c r="B8" s="600" t="s">
        <v>206</v>
      </c>
      <c r="C8" s="603" t="s">
        <v>724</v>
      </c>
    </row>
    <row r="9" spans="1:4" x14ac:dyDescent="0.25">
      <c r="A9" s="327" t="s">
        <v>217</v>
      </c>
      <c r="B9" s="600" t="s">
        <v>218</v>
      </c>
      <c r="C9" s="603" t="s">
        <v>724</v>
      </c>
    </row>
    <row r="10" spans="1:4" s="168" customFormat="1" x14ac:dyDescent="0.25">
      <c r="A10" s="614" t="s">
        <v>223</v>
      </c>
      <c r="B10" s="615" t="s">
        <v>224</v>
      </c>
      <c r="C10" s="603" t="s">
        <v>724</v>
      </c>
    </row>
    <row r="11" spans="1:4" x14ac:dyDescent="0.25">
      <c r="A11" s="327" t="s">
        <v>318</v>
      </c>
      <c r="B11" s="600" t="s">
        <v>319</v>
      </c>
      <c r="C11" s="603" t="s">
        <v>724</v>
      </c>
    </row>
    <row r="12" spans="1:4" x14ac:dyDescent="0.25">
      <c r="A12" s="327" t="s">
        <v>235</v>
      </c>
      <c r="B12" s="600" t="s">
        <v>236</v>
      </c>
      <c r="C12" s="603" t="s">
        <v>724</v>
      </c>
    </row>
    <row r="13" spans="1:4" x14ac:dyDescent="0.25">
      <c r="A13" s="327" t="s">
        <v>242</v>
      </c>
      <c r="B13" s="600" t="s">
        <v>243</v>
      </c>
      <c r="C13" s="603" t="s">
        <v>724</v>
      </c>
    </row>
    <row r="14" spans="1:4" x14ac:dyDescent="0.25">
      <c r="A14" s="327" t="s">
        <v>249</v>
      </c>
      <c r="B14" s="600" t="s">
        <v>248</v>
      </c>
      <c r="C14" s="603" t="s">
        <v>724</v>
      </c>
    </row>
    <row r="15" spans="1:4" x14ac:dyDescent="0.25">
      <c r="A15" s="327" t="s">
        <v>250</v>
      </c>
      <c r="B15" s="600" t="s">
        <v>251</v>
      </c>
      <c r="C15" s="603" t="s">
        <v>724</v>
      </c>
    </row>
    <row r="16" spans="1:4" x14ac:dyDescent="0.25">
      <c r="A16" s="327" t="s">
        <v>256</v>
      </c>
      <c r="B16" s="600" t="s">
        <v>257</v>
      </c>
      <c r="C16" s="603" t="s">
        <v>724</v>
      </c>
    </row>
    <row r="17" spans="1:5" x14ac:dyDescent="0.25">
      <c r="A17" s="327" t="s">
        <v>261</v>
      </c>
      <c r="B17" s="600" t="s">
        <v>262</v>
      </c>
      <c r="C17" s="603" t="s">
        <v>724</v>
      </c>
      <c r="D17" s="149"/>
      <c r="E17" s="149"/>
    </row>
    <row r="18" spans="1:5" x14ac:dyDescent="0.25">
      <c r="A18" s="327" t="s">
        <v>263</v>
      </c>
      <c r="B18" s="600" t="s">
        <v>264</v>
      </c>
      <c r="C18" s="603" t="s">
        <v>724</v>
      </c>
      <c r="D18" s="149"/>
      <c r="E18" s="149"/>
    </row>
    <row r="19" spans="1:5" x14ac:dyDescent="0.25">
      <c r="A19" s="327" t="s">
        <v>271</v>
      </c>
      <c r="B19" s="600" t="s">
        <v>272</v>
      </c>
      <c r="C19" s="603" t="s">
        <v>724</v>
      </c>
    </row>
    <row r="20" spans="1:5" x14ac:dyDescent="0.25">
      <c r="A20" s="327" t="s">
        <v>283</v>
      </c>
      <c r="B20" s="600" t="s">
        <v>284</v>
      </c>
      <c r="C20" s="603" t="s">
        <v>724</v>
      </c>
    </row>
    <row r="21" spans="1:5" x14ac:dyDescent="0.25">
      <c r="A21" s="327" t="s">
        <v>372</v>
      </c>
      <c r="B21" s="600" t="s">
        <v>373</v>
      </c>
      <c r="C21" s="603" t="s">
        <v>724</v>
      </c>
    </row>
    <row r="22" spans="1:5" s="602" customFormat="1" x14ac:dyDescent="0.25">
      <c r="A22" s="327" t="s">
        <v>748</v>
      </c>
      <c r="B22" s="600" t="s">
        <v>749</v>
      </c>
      <c r="C22" s="603" t="s">
        <v>724</v>
      </c>
    </row>
    <row r="23" spans="1:5" x14ac:dyDescent="0.25">
      <c r="A23" s="327" t="s">
        <v>746</v>
      </c>
      <c r="B23" s="600" t="s">
        <v>747</v>
      </c>
      <c r="C23" s="603" t="s">
        <v>724</v>
      </c>
    </row>
    <row r="24" spans="1:5" x14ac:dyDescent="0.25">
      <c r="A24" s="327" t="s">
        <v>794</v>
      </c>
      <c r="B24" s="600" t="s">
        <v>355</v>
      </c>
      <c r="C24" s="603" t="s">
        <v>724</v>
      </c>
    </row>
    <row r="25" spans="1:5" x14ac:dyDescent="0.25">
      <c r="A25" s="327" t="s">
        <v>356</v>
      </c>
      <c r="B25" s="600" t="s">
        <v>357</v>
      </c>
      <c r="C25" s="603" t="s">
        <v>724</v>
      </c>
    </row>
    <row r="26" spans="1:5" x14ac:dyDescent="0.25">
      <c r="A26" s="327" t="s">
        <v>446</v>
      </c>
      <c r="B26" s="328" t="s">
        <v>447</v>
      </c>
      <c r="C26" s="603" t="s">
        <v>724</v>
      </c>
    </row>
    <row r="27" spans="1:5" x14ac:dyDescent="0.25">
      <c r="A27" s="327" t="s">
        <v>448</v>
      </c>
      <c r="B27" s="328" t="s">
        <v>449</v>
      </c>
      <c r="C27" s="603" t="s">
        <v>724</v>
      </c>
    </row>
    <row r="28" spans="1:5" x14ac:dyDescent="0.25">
      <c r="A28" s="327" t="s">
        <v>450</v>
      </c>
      <c r="B28" s="328" t="s">
        <v>451</v>
      </c>
      <c r="C28" s="603" t="s">
        <v>724</v>
      </c>
    </row>
    <row r="29" spans="1:5" x14ac:dyDescent="0.25">
      <c r="A29" s="614" t="s">
        <v>730</v>
      </c>
      <c r="B29" s="620" t="s">
        <v>731</v>
      </c>
      <c r="C29" s="603" t="s">
        <v>724</v>
      </c>
    </row>
    <row r="30" spans="1:5" x14ac:dyDescent="0.25">
      <c r="A30" s="327" t="s">
        <v>463</v>
      </c>
      <c r="B30" s="328" t="s">
        <v>464</v>
      </c>
      <c r="C30" s="603" t="s">
        <v>724</v>
      </c>
    </row>
    <row r="31" spans="1:5" x14ac:dyDescent="0.25">
      <c r="A31" s="327" t="s">
        <v>212</v>
      </c>
      <c r="B31" s="328" t="s">
        <v>213</v>
      </c>
      <c r="C31" s="603" t="s">
        <v>724</v>
      </c>
    </row>
    <row r="32" spans="1:5" x14ac:dyDescent="0.25">
      <c r="A32" s="601" t="s">
        <v>389</v>
      </c>
      <c r="B32" s="605" t="s">
        <v>183</v>
      </c>
      <c r="C32" s="604" t="s">
        <v>756</v>
      </c>
    </row>
    <row r="33" spans="1:4" x14ac:dyDescent="0.25">
      <c r="A33" s="601" t="s">
        <v>184</v>
      </c>
      <c r="B33" s="605" t="s">
        <v>185</v>
      </c>
      <c r="C33" s="604" t="s">
        <v>756</v>
      </c>
      <c r="D33" s="665" t="s">
        <v>834</v>
      </c>
    </row>
    <row r="34" spans="1:4" x14ac:dyDescent="0.25">
      <c r="A34" s="601" t="s">
        <v>186</v>
      </c>
      <c r="B34" s="605" t="s">
        <v>187</v>
      </c>
      <c r="C34" s="604" t="s">
        <v>757</v>
      </c>
    </row>
    <row r="35" spans="1:4" x14ac:dyDescent="0.25">
      <c r="A35" s="601" t="s">
        <v>190</v>
      </c>
      <c r="B35" s="605" t="s">
        <v>191</v>
      </c>
      <c r="C35" s="604" t="s">
        <v>758</v>
      </c>
    </row>
    <row r="36" spans="1:4" x14ac:dyDescent="0.25">
      <c r="A36" s="601" t="s">
        <v>199</v>
      </c>
      <c r="B36" s="605" t="s">
        <v>200</v>
      </c>
      <c r="C36" s="604" t="s">
        <v>754</v>
      </c>
    </row>
    <row r="37" spans="1:4" x14ac:dyDescent="0.25">
      <c r="A37" s="601" t="s">
        <v>203</v>
      </c>
      <c r="B37" s="605" t="s">
        <v>204</v>
      </c>
      <c r="C37" s="604" t="s">
        <v>754</v>
      </c>
    </row>
    <row r="38" spans="1:4" x14ac:dyDescent="0.25">
      <c r="A38" s="601" t="s">
        <v>210</v>
      </c>
      <c r="B38" s="605" t="s">
        <v>211</v>
      </c>
      <c r="C38" s="604" t="s">
        <v>754</v>
      </c>
    </row>
    <row r="39" spans="1:4" x14ac:dyDescent="0.25">
      <c r="A39" s="601" t="s">
        <v>229</v>
      </c>
      <c r="B39" s="605" t="s">
        <v>230</v>
      </c>
      <c r="C39" s="604" t="s">
        <v>754</v>
      </c>
    </row>
    <row r="40" spans="1:4" x14ac:dyDescent="0.25">
      <c r="A40" s="601" t="s">
        <v>233</v>
      </c>
      <c r="B40" s="605" t="s">
        <v>234</v>
      </c>
      <c r="C40" s="604" t="s">
        <v>754</v>
      </c>
    </row>
    <row r="41" spans="1:4" x14ac:dyDescent="0.25">
      <c r="A41" s="601" t="s">
        <v>240</v>
      </c>
      <c r="B41" s="605" t="s">
        <v>241</v>
      </c>
      <c r="C41" s="604" t="s">
        <v>726</v>
      </c>
    </row>
    <row r="42" spans="1:4" x14ac:dyDescent="0.25">
      <c r="A42" s="601" t="s">
        <v>244</v>
      </c>
      <c r="B42" s="605" t="s">
        <v>245</v>
      </c>
      <c r="C42" s="604" t="s">
        <v>725</v>
      </c>
    </row>
    <row r="43" spans="1:4" x14ac:dyDescent="0.25">
      <c r="A43" s="601" t="s">
        <v>246</v>
      </c>
      <c r="B43" s="605" t="s">
        <v>247</v>
      </c>
      <c r="C43" s="604" t="s">
        <v>725</v>
      </c>
    </row>
    <row r="44" spans="1:4" x14ac:dyDescent="0.25">
      <c r="A44" s="601" t="s">
        <v>258</v>
      </c>
      <c r="B44" s="605" t="s">
        <v>259</v>
      </c>
      <c r="C44" s="604" t="s">
        <v>727</v>
      </c>
    </row>
    <row r="45" spans="1:4" x14ac:dyDescent="0.25">
      <c r="A45" s="601" t="s">
        <v>265</v>
      </c>
      <c r="B45" s="605" t="s">
        <v>266</v>
      </c>
      <c r="C45" s="604" t="s">
        <v>728</v>
      </c>
    </row>
    <row r="46" spans="1:4" x14ac:dyDescent="0.25">
      <c r="A46" s="601" t="s">
        <v>267</v>
      </c>
      <c r="B46" s="605" t="s">
        <v>268</v>
      </c>
      <c r="C46" s="604" t="s">
        <v>728</v>
      </c>
    </row>
    <row r="47" spans="1:4" x14ac:dyDescent="0.25">
      <c r="A47" s="601" t="s">
        <v>269</v>
      </c>
      <c r="B47" s="605" t="s">
        <v>270</v>
      </c>
      <c r="C47" s="604" t="s">
        <v>729</v>
      </c>
    </row>
    <row r="48" spans="1:4" x14ac:dyDescent="0.25">
      <c r="A48" s="601" t="s">
        <v>273</v>
      </c>
      <c r="B48" s="605" t="s">
        <v>274</v>
      </c>
      <c r="C48" s="604" t="s">
        <v>727</v>
      </c>
    </row>
    <row r="49" spans="1:4" x14ac:dyDescent="0.25">
      <c r="A49" s="601" t="s">
        <v>275</v>
      </c>
      <c r="B49" s="605" t="s">
        <v>276</v>
      </c>
      <c r="C49" s="604" t="s">
        <v>732</v>
      </c>
    </row>
    <row r="50" spans="1:4" x14ac:dyDescent="0.25">
      <c r="A50" s="601" t="s">
        <v>277</v>
      </c>
      <c r="B50" s="605" t="s">
        <v>278</v>
      </c>
      <c r="C50" s="604" t="s">
        <v>733</v>
      </c>
    </row>
    <row r="51" spans="1:4" x14ac:dyDescent="0.25">
      <c r="A51" s="601" t="s">
        <v>279</v>
      </c>
      <c r="B51" s="605" t="s">
        <v>280</v>
      </c>
      <c r="C51" s="604" t="s">
        <v>742</v>
      </c>
    </row>
    <row r="52" spans="1:4" x14ac:dyDescent="0.25">
      <c r="A52" s="601" t="s">
        <v>281</v>
      </c>
      <c r="B52" s="605" t="s">
        <v>282</v>
      </c>
      <c r="C52" s="604" t="s">
        <v>725</v>
      </c>
      <c r="D52" s="6"/>
    </row>
    <row r="53" spans="1:4" s="168" customFormat="1" x14ac:dyDescent="0.25">
      <c r="A53" s="601" t="s">
        <v>468</v>
      </c>
      <c r="B53" s="605" t="s">
        <v>285</v>
      </c>
      <c r="C53" s="604" t="s">
        <v>725</v>
      </c>
      <c r="D53" s="247"/>
    </row>
    <row r="54" spans="1:4" s="168" customFormat="1" x14ac:dyDescent="0.25">
      <c r="A54" s="601" t="s">
        <v>286</v>
      </c>
      <c r="B54" s="605" t="s">
        <v>287</v>
      </c>
      <c r="C54" s="604" t="s">
        <v>725</v>
      </c>
      <c r="D54" s="247"/>
    </row>
    <row r="55" spans="1:4" x14ac:dyDescent="0.25">
      <c r="A55" s="610" t="s">
        <v>288</v>
      </c>
      <c r="B55" s="611" t="s">
        <v>289</v>
      </c>
      <c r="C55" s="604" t="s">
        <v>743</v>
      </c>
    </row>
    <row r="56" spans="1:4" x14ac:dyDescent="0.25">
      <c r="A56" s="618" t="s">
        <v>290</v>
      </c>
      <c r="B56" s="619" t="s">
        <v>291</v>
      </c>
      <c r="C56" s="621" t="s">
        <v>744</v>
      </c>
    </row>
    <row r="57" spans="1:4" x14ac:dyDescent="0.25">
      <c r="A57" s="618" t="s">
        <v>467</v>
      </c>
      <c r="B57" s="619" t="s">
        <v>292</v>
      </c>
      <c r="C57" s="621" t="s">
        <v>745</v>
      </c>
    </row>
    <row r="58" spans="1:4" x14ac:dyDescent="0.25">
      <c r="A58" s="601" t="s">
        <v>309</v>
      </c>
      <c r="B58" s="605" t="s">
        <v>310</v>
      </c>
      <c r="C58" s="621" t="s">
        <v>753</v>
      </c>
    </row>
    <row r="59" spans="1:4" ht="15.75" thickBot="1" x14ac:dyDescent="0.3">
      <c r="A59" s="627" t="s">
        <v>456</v>
      </c>
      <c r="B59" s="628" t="s">
        <v>457</v>
      </c>
      <c r="C59" s="629" t="s">
        <v>725</v>
      </c>
    </row>
    <row r="60" spans="1:4" x14ac:dyDescent="0.25">
      <c r="B60" s="168"/>
    </row>
  </sheetData>
  <sortState ref="A5:C60">
    <sortCondition sortBy="cellColor" ref="C5:C60" dxfId="0"/>
  </sortState>
  <pageMargins left="0.7" right="0.7" top="0.75" bottom="0.75" header="0.3" footer="0.3"/>
  <pageSetup paperSize="9" scale="4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3"/>
  <sheetViews>
    <sheetView topLeftCell="A40" workbookViewId="0">
      <selection activeCell="J62" sqref="J62"/>
    </sheetView>
  </sheetViews>
  <sheetFormatPr baseColWidth="10" defaultRowHeight="15" x14ac:dyDescent="0.25"/>
  <cols>
    <col min="1" max="1" width="36.28515625" bestFit="1" customWidth="1"/>
    <col min="2" max="2" width="17.140625" customWidth="1"/>
    <col min="3" max="3" width="28.140625" bestFit="1" customWidth="1"/>
    <col min="4" max="4" width="10.7109375" bestFit="1" customWidth="1"/>
    <col min="5" max="5" width="11.42578125" style="92"/>
    <col min="6" max="6" width="12.28515625" bestFit="1" customWidth="1"/>
    <col min="7" max="7" width="11.85546875" bestFit="1" customWidth="1"/>
  </cols>
  <sheetData>
    <row r="1" spans="1:7" s="57" customFormat="1" ht="15.75" thickBot="1" x14ac:dyDescent="0.3">
      <c r="A1" s="1346" t="s">
        <v>1254</v>
      </c>
      <c r="B1" s="1347" t="s">
        <v>1255</v>
      </c>
      <c r="C1" s="1347" t="s">
        <v>15</v>
      </c>
      <c r="D1" s="1347" t="s">
        <v>1256</v>
      </c>
      <c r="E1" s="1354" t="s">
        <v>1257</v>
      </c>
      <c r="F1" s="1347" t="s">
        <v>1284</v>
      </c>
      <c r="G1" s="1348" t="s">
        <v>1257</v>
      </c>
    </row>
    <row r="2" spans="1:7" x14ac:dyDescent="0.25">
      <c r="A2" s="1349" t="s">
        <v>1258</v>
      </c>
      <c r="B2" s="1350" t="s">
        <v>1259</v>
      </c>
      <c r="C2" s="1350" t="s">
        <v>1260</v>
      </c>
      <c r="D2" s="1351">
        <v>45853</v>
      </c>
      <c r="E2" s="1355">
        <v>45857</v>
      </c>
      <c r="F2" s="1350"/>
      <c r="G2" s="1352"/>
    </row>
    <row r="3" spans="1:7" x14ac:dyDescent="0.25">
      <c r="A3" s="671" t="s">
        <v>1261</v>
      </c>
      <c r="B3" s="1" t="s">
        <v>449</v>
      </c>
      <c r="C3" s="1" t="s">
        <v>1262</v>
      </c>
      <c r="D3" s="1344">
        <v>45404</v>
      </c>
      <c r="E3" s="322">
        <v>45723</v>
      </c>
      <c r="F3" s="1"/>
      <c r="G3" s="668"/>
    </row>
    <row r="4" spans="1:7" x14ac:dyDescent="0.25">
      <c r="A4" s="671" t="s">
        <v>1263</v>
      </c>
      <c r="B4" s="1" t="s">
        <v>1264</v>
      </c>
      <c r="C4" s="1" t="s">
        <v>1262</v>
      </c>
      <c r="D4" s="1344">
        <v>45709</v>
      </c>
      <c r="E4" s="322">
        <v>45742</v>
      </c>
      <c r="F4" s="1"/>
      <c r="G4" s="668"/>
    </row>
    <row r="5" spans="1:7" x14ac:dyDescent="0.25">
      <c r="A5" s="671" t="s">
        <v>1265</v>
      </c>
      <c r="B5" s="1" t="s">
        <v>253</v>
      </c>
      <c r="C5" s="1" t="s">
        <v>1262</v>
      </c>
      <c r="D5" s="1344">
        <v>45259</v>
      </c>
      <c r="E5" s="322">
        <v>45495</v>
      </c>
      <c r="F5" s="1"/>
      <c r="G5" s="668"/>
    </row>
    <row r="6" spans="1:7" x14ac:dyDescent="0.25">
      <c r="A6" s="671" t="s">
        <v>1266</v>
      </c>
      <c r="B6" s="1" t="s">
        <v>215</v>
      </c>
      <c r="C6" s="1" t="s">
        <v>1262</v>
      </c>
      <c r="D6" s="1344">
        <v>45953</v>
      </c>
      <c r="E6" s="322">
        <v>45670</v>
      </c>
      <c r="F6" s="1"/>
      <c r="G6" s="668"/>
    </row>
    <row r="7" spans="1:7" x14ac:dyDescent="0.25">
      <c r="A7" s="1353" t="s">
        <v>1267</v>
      </c>
      <c r="B7" s="1" t="s">
        <v>363</v>
      </c>
      <c r="C7" s="1" t="s">
        <v>1262</v>
      </c>
      <c r="D7" s="1344">
        <v>45960</v>
      </c>
      <c r="E7" s="322">
        <v>45670</v>
      </c>
      <c r="F7" s="1"/>
      <c r="G7" s="668"/>
    </row>
    <row r="8" spans="1:7" x14ac:dyDescent="0.25">
      <c r="A8" s="671" t="s">
        <v>1268</v>
      </c>
      <c r="B8" s="1" t="s">
        <v>232</v>
      </c>
      <c r="C8" s="1" t="s">
        <v>1262</v>
      </c>
      <c r="D8" s="1344">
        <v>45598</v>
      </c>
      <c r="E8" s="322">
        <v>45681</v>
      </c>
      <c r="F8" s="1"/>
      <c r="G8" s="668"/>
    </row>
    <row r="9" spans="1:7" x14ac:dyDescent="0.25">
      <c r="A9" s="671" t="s">
        <v>1269</v>
      </c>
      <c r="B9" s="1" t="s">
        <v>222</v>
      </c>
      <c r="C9" s="1" t="s">
        <v>1262</v>
      </c>
      <c r="D9" s="1344">
        <v>45598</v>
      </c>
      <c r="E9" s="322">
        <v>45681</v>
      </c>
      <c r="F9" s="1"/>
      <c r="G9" s="668"/>
    </row>
    <row r="10" spans="1:7" x14ac:dyDescent="0.25">
      <c r="A10" s="671" t="s">
        <v>1270</v>
      </c>
      <c r="B10" s="1" t="s">
        <v>220</v>
      </c>
      <c r="C10" s="1" t="s">
        <v>1262</v>
      </c>
      <c r="D10" s="1344">
        <v>45598</v>
      </c>
      <c r="E10" s="322">
        <v>45678</v>
      </c>
      <c r="F10" s="1"/>
      <c r="G10" s="668"/>
    </row>
    <row r="11" spans="1:7" x14ac:dyDescent="0.25">
      <c r="A11" s="671" t="s">
        <v>1271</v>
      </c>
      <c r="B11" s="1" t="s">
        <v>457</v>
      </c>
      <c r="C11" s="1" t="s">
        <v>1262</v>
      </c>
      <c r="D11" s="1344">
        <v>45167</v>
      </c>
      <c r="E11" s="322">
        <v>45716</v>
      </c>
      <c r="F11" s="1"/>
      <c r="G11" s="668"/>
    </row>
    <row r="12" spans="1:7" x14ac:dyDescent="0.25">
      <c r="A12" s="671" t="s">
        <v>1272</v>
      </c>
      <c r="B12" s="1" t="s">
        <v>193</v>
      </c>
      <c r="C12" s="1" t="s">
        <v>1262</v>
      </c>
      <c r="D12" s="1344">
        <v>45469</v>
      </c>
      <c r="E12" s="322">
        <v>45548</v>
      </c>
      <c r="F12" s="1"/>
      <c r="G12" s="668"/>
    </row>
    <row r="13" spans="1:7" x14ac:dyDescent="0.25">
      <c r="A13" s="671" t="s">
        <v>1273</v>
      </c>
      <c r="B13" s="1" t="s">
        <v>749</v>
      </c>
      <c r="C13" s="1" t="s">
        <v>1262</v>
      </c>
      <c r="D13" s="1344">
        <v>45469</v>
      </c>
      <c r="E13" s="322">
        <v>45548</v>
      </c>
      <c r="F13" s="1"/>
      <c r="G13" s="668"/>
    </row>
    <row r="14" spans="1:7" x14ac:dyDescent="0.25">
      <c r="A14" s="671" t="s">
        <v>1274</v>
      </c>
      <c r="B14" s="1" t="s">
        <v>1275</v>
      </c>
      <c r="C14" s="1" t="s">
        <v>1262</v>
      </c>
      <c r="D14" s="1344">
        <v>45411</v>
      </c>
      <c r="E14" s="322">
        <v>45446</v>
      </c>
      <c r="F14" s="1"/>
      <c r="G14" s="668"/>
    </row>
    <row r="15" spans="1:7" x14ac:dyDescent="0.25">
      <c r="A15" s="671" t="s">
        <v>1276</v>
      </c>
      <c r="B15" s="1" t="s">
        <v>284</v>
      </c>
      <c r="C15" s="1" t="s">
        <v>1277</v>
      </c>
      <c r="D15" s="1344">
        <v>45167</v>
      </c>
      <c r="E15" s="322">
        <v>45404</v>
      </c>
      <c r="F15" s="1"/>
      <c r="G15" s="668"/>
    </row>
    <row r="16" spans="1:7" ht="15.75" x14ac:dyDescent="0.25">
      <c r="A16" s="671" t="s">
        <v>1278</v>
      </c>
      <c r="B16" s="1345" t="s">
        <v>464</v>
      </c>
      <c r="C16" s="1" t="s">
        <v>1277</v>
      </c>
      <c r="D16" s="1344">
        <v>45167</v>
      </c>
      <c r="E16" s="322">
        <v>45345</v>
      </c>
      <c r="F16" s="1367">
        <v>45411</v>
      </c>
      <c r="G16" s="1368">
        <v>45646</v>
      </c>
    </row>
    <row r="17" spans="1:7" x14ac:dyDescent="0.25">
      <c r="A17" s="671" t="s">
        <v>1294</v>
      </c>
      <c r="B17" s="1" t="s">
        <v>357</v>
      </c>
      <c r="C17" s="1" t="s">
        <v>1277</v>
      </c>
      <c r="D17" s="1344">
        <v>45236</v>
      </c>
      <c r="E17" s="161" t="s">
        <v>1281</v>
      </c>
      <c r="F17" s="1"/>
      <c r="G17" s="668"/>
    </row>
    <row r="18" spans="1:7" x14ac:dyDescent="0.25">
      <c r="A18" s="671" t="s">
        <v>1279</v>
      </c>
      <c r="B18" s="1" t="s">
        <v>1280</v>
      </c>
      <c r="C18" s="1" t="s">
        <v>1277</v>
      </c>
      <c r="D18" s="1344">
        <v>45194</v>
      </c>
      <c r="E18" s="322">
        <v>45337</v>
      </c>
      <c r="F18" s="1"/>
      <c r="G18" s="668"/>
    </row>
    <row r="19" spans="1:7" x14ac:dyDescent="0.25">
      <c r="A19" s="671" t="s">
        <v>1282</v>
      </c>
      <c r="B19" s="1" t="s">
        <v>462</v>
      </c>
      <c r="C19" s="1" t="s">
        <v>1277</v>
      </c>
      <c r="D19" s="1344">
        <v>45538</v>
      </c>
      <c r="E19" s="322">
        <v>45681</v>
      </c>
      <c r="F19" s="1"/>
      <c r="G19" s="668"/>
    </row>
    <row r="20" spans="1:7" x14ac:dyDescent="0.25">
      <c r="A20" s="671" t="s">
        <v>1283</v>
      </c>
      <c r="B20" s="1" t="s">
        <v>460</v>
      </c>
      <c r="C20" s="1" t="s">
        <v>1277</v>
      </c>
      <c r="D20" s="1344">
        <v>45538</v>
      </c>
      <c r="E20" s="322">
        <v>45681</v>
      </c>
      <c r="F20" s="1"/>
      <c r="G20" s="668"/>
    </row>
    <row r="21" spans="1:7" x14ac:dyDescent="0.25">
      <c r="A21" s="671" t="s">
        <v>1285</v>
      </c>
      <c r="B21" s="1" t="s">
        <v>747</v>
      </c>
      <c r="C21" s="1" t="s">
        <v>1277</v>
      </c>
      <c r="D21" s="1344">
        <v>45427</v>
      </c>
      <c r="E21" s="322">
        <v>45569</v>
      </c>
      <c r="F21" s="1"/>
      <c r="G21" s="668"/>
    </row>
    <row r="22" spans="1:7" x14ac:dyDescent="0.25">
      <c r="A22" s="671" t="s">
        <v>1286</v>
      </c>
      <c r="B22" s="1" t="s">
        <v>1067</v>
      </c>
      <c r="C22" s="1" t="s">
        <v>1277</v>
      </c>
      <c r="D22" s="1344">
        <v>45194</v>
      </c>
      <c r="E22" s="322">
        <v>45565</v>
      </c>
      <c r="F22" s="1"/>
      <c r="G22" s="668"/>
    </row>
    <row r="23" spans="1:7" x14ac:dyDescent="0.25">
      <c r="A23" s="671" t="s">
        <v>1287</v>
      </c>
      <c r="B23" s="1" t="s">
        <v>230</v>
      </c>
      <c r="C23" s="1" t="s">
        <v>1310</v>
      </c>
      <c r="D23" s="1344">
        <v>44684</v>
      </c>
      <c r="E23" s="322">
        <v>45826</v>
      </c>
      <c r="F23" s="1"/>
      <c r="G23" s="668"/>
    </row>
    <row r="24" spans="1:7" x14ac:dyDescent="0.25">
      <c r="A24" s="671" t="s">
        <v>1288</v>
      </c>
      <c r="B24" s="1" t="s">
        <v>1289</v>
      </c>
      <c r="C24" s="1" t="s">
        <v>1310</v>
      </c>
      <c r="D24" s="1344">
        <v>44203</v>
      </c>
      <c r="E24" s="322">
        <v>45737</v>
      </c>
      <c r="F24" s="1"/>
      <c r="G24" s="668"/>
    </row>
    <row r="25" spans="1:7" x14ac:dyDescent="0.25">
      <c r="A25" s="671"/>
      <c r="B25" s="1"/>
      <c r="C25" s="1"/>
      <c r="D25" s="1"/>
      <c r="E25" s="161"/>
      <c r="F25" s="1"/>
      <c r="G25" s="668"/>
    </row>
    <row r="26" spans="1:7" ht="15.75" thickBot="1" x14ac:dyDescent="0.3">
      <c r="A26" s="968"/>
      <c r="B26" s="669"/>
      <c r="C26" s="669"/>
      <c r="D26" s="669"/>
      <c r="E26" s="1356"/>
      <c r="F26" s="669"/>
      <c r="G26" s="367"/>
    </row>
    <row r="27" spans="1:7" x14ac:dyDescent="0.25">
      <c r="A27" s="1349"/>
      <c r="B27" s="1350"/>
      <c r="C27" s="1350"/>
      <c r="D27" s="1350"/>
      <c r="E27" s="1357"/>
      <c r="F27" s="1350"/>
      <c r="G27" s="1352"/>
    </row>
    <row r="28" spans="1:7" x14ac:dyDescent="0.25">
      <c r="A28" s="671"/>
      <c r="B28" s="1"/>
      <c r="C28" s="1"/>
      <c r="D28" s="1"/>
      <c r="E28" s="161"/>
      <c r="F28" s="1"/>
      <c r="G28" s="668"/>
    </row>
    <row r="29" spans="1:7" x14ac:dyDescent="0.25">
      <c r="A29" s="671" t="s">
        <v>1290</v>
      </c>
      <c r="B29" s="1" t="s">
        <v>180</v>
      </c>
      <c r="C29" s="1" t="s">
        <v>1291</v>
      </c>
      <c r="D29" s="1344">
        <v>45726</v>
      </c>
      <c r="E29" s="322">
        <v>45800</v>
      </c>
      <c r="F29" s="1"/>
      <c r="G29" s="668"/>
    </row>
    <row r="30" spans="1:7" x14ac:dyDescent="0.25">
      <c r="A30" s="671" t="s">
        <v>1272</v>
      </c>
      <c r="B30" s="1" t="s">
        <v>193</v>
      </c>
      <c r="C30" s="1" t="s">
        <v>1291</v>
      </c>
      <c r="D30" s="1344">
        <v>45726</v>
      </c>
      <c r="E30" s="322">
        <v>45800</v>
      </c>
      <c r="F30" s="1"/>
      <c r="G30" s="668"/>
    </row>
    <row r="31" spans="1:7" ht="15.75" thickBot="1" x14ac:dyDescent="0.3">
      <c r="A31" s="968"/>
      <c r="B31" s="669"/>
      <c r="C31" s="669"/>
      <c r="D31" s="669"/>
      <c r="E31" s="1356"/>
      <c r="F31" s="669"/>
      <c r="G31" s="367"/>
    </row>
    <row r="32" spans="1:7" x14ac:dyDescent="0.25">
      <c r="A32" s="667"/>
      <c r="B32" s="667"/>
      <c r="C32" s="667"/>
      <c r="D32" s="667"/>
      <c r="E32" s="1358"/>
      <c r="F32" s="667"/>
      <c r="G32" s="667"/>
    </row>
    <row r="33" spans="1:7" ht="15.75" thickBot="1" x14ac:dyDescent="0.3">
      <c r="A33" s="1359"/>
      <c r="B33" s="1359"/>
      <c r="C33" s="1359"/>
      <c r="D33" s="1359"/>
      <c r="E33" s="1360"/>
      <c r="F33" s="1359"/>
      <c r="G33" s="1359"/>
    </row>
    <row r="34" spans="1:7" x14ac:dyDescent="0.25">
      <c r="A34" s="1349" t="s">
        <v>1273</v>
      </c>
      <c r="B34" s="1350" t="s">
        <v>749</v>
      </c>
      <c r="C34" s="1350" t="s">
        <v>1292</v>
      </c>
      <c r="D34" s="1351">
        <v>45569</v>
      </c>
      <c r="E34" s="1355">
        <v>45828</v>
      </c>
      <c r="F34" s="1350"/>
      <c r="G34" s="1352"/>
    </row>
    <row r="35" spans="1:7" x14ac:dyDescent="0.25">
      <c r="A35" s="671" t="s">
        <v>1285</v>
      </c>
      <c r="B35" s="1" t="s">
        <v>747</v>
      </c>
      <c r="C35" s="1" t="s">
        <v>1292</v>
      </c>
      <c r="D35" s="1344">
        <v>45569</v>
      </c>
      <c r="E35" s="322">
        <v>45828</v>
      </c>
      <c r="F35" s="1"/>
      <c r="G35" s="668"/>
    </row>
    <row r="36" spans="1:7" x14ac:dyDescent="0.25">
      <c r="A36" s="671" t="s">
        <v>1293</v>
      </c>
      <c r="B36" s="1" t="s">
        <v>355</v>
      </c>
      <c r="C36" s="1" t="s">
        <v>1292</v>
      </c>
      <c r="D36" s="1344">
        <v>45628</v>
      </c>
      <c r="E36" s="322">
        <v>45769</v>
      </c>
      <c r="F36" s="1"/>
      <c r="G36" s="668"/>
    </row>
    <row r="37" spans="1:7" x14ac:dyDescent="0.25">
      <c r="A37" s="671" t="s">
        <v>1294</v>
      </c>
      <c r="B37" s="1" t="s">
        <v>357</v>
      </c>
      <c r="C37" s="1" t="s">
        <v>1292</v>
      </c>
      <c r="D37" s="1344">
        <v>45628</v>
      </c>
      <c r="E37" s="161" t="s">
        <v>1295</v>
      </c>
      <c r="F37" s="1"/>
      <c r="G37" s="668"/>
    </row>
    <row r="38" spans="1:7" x14ac:dyDescent="0.25">
      <c r="A38" s="671" t="s">
        <v>1296</v>
      </c>
      <c r="B38" s="1" t="s">
        <v>272</v>
      </c>
      <c r="C38" s="1" t="s">
        <v>1297</v>
      </c>
      <c r="D38" s="1344">
        <v>45404</v>
      </c>
      <c r="E38" s="322">
        <v>45769</v>
      </c>
      <c r="F38" s="1"/>
      <c r="G38" s="668"/>
    </row>
    <row r="39" spans="1:7" x14ac:dyDescent="0.25">
      <c r="A39" s="671" t="s">
        <v>1298</v>
      </c>
      <c r="B39" s="1" t="s">
        <v>287</v>
      </c>
      <c r="C39" s="1" t="s">
        <v>1297</v>
      </c>
      <c r="D39" s="1344">
        <v>44718</v>
      </c>
      <c r="E39" s="322">
        <v>45747</v>
      </c>
      <c r="F39" s="1"/>
      <c r="G39" s="668"/>
    </row>
    <row r="40" spans="1:7" x14ac:dyDescent="0.25">
      <c r="A40" s="671" t="s">
        <v>1299</v>
      </c>
      <c r="B40" s="1" t="s">
        <v>239</v>
      </c>
      <c r="C40" s="1" t="s">
        <v>1297</v>
      </c>
      <c r="D40" s="1344">
        <v>45159</v>
      </c>
      <c r="E40" s="322">
        <v>45747</v>
      </c>
      <c r="F40" s="1"/>
      <c r="G40" s="668"/>
    </row>
    <row r="41" spans="1:7" x14ac:dyDescent="0.25">
      <c r="A41" s="671" t="s">
        <v>1300</v>
      </c>
      <c r="B41" s="1" t="s">
        <v>1301</v>
      </c>
      <c r="C41" s="1" t="s">
        <v>1297</v>
      </c>
      <c r="D41" s="1344">
        <v>45691</v>
      </c>
      <c r="E41" s="322">
        <v>45722</v>
      </c>
      <c r="F41" s="1"/>
      <c r="G41" s="668"/>
    </row>
    <row r="42" spans="1:7" x14ac:dyDescent="0.25">
      <c r="A42" s="671" t="s">
        <v>1265</v>
      </c>
      <c r="B42" s="1" t="s">
        <v>253</v>
      </c>
      <c r="C42" s="1" t="s">
        <v>1297</v>
      </c>
      <c r="D42" s="1344">
        <v>45488</v>
      </c>
      <c r="E42" s="322">
        <v>45604</v>
      </c>
      <c r="F42" s="1"/>
      <c r="G42" s="668"/>
    </row>
    <row r="43" spans="1:7" x14ac:dyDescent="0.25">
      <c r="A43" s="671" t="s">
        <v>1303</v>
      </c>
      <c r="B43" s="1" t="s">
        <v>1302</v>
      </c>
      <c r="C43" s="1" t="s">
        <v>1297</v>
      </c>
      <c r="D43" s="1344">
        <v>45173</v>
      </c>
      <c r="E43" s="322">
        <v>45562</v>
      </c>
      <c r="F43" s="1"/>
      <c r="G43" s="668"/>
    </row>
    <row r="44" spans="1:7" x14ac:dyDescent="0.25">
      <c r="A44" s="671" t="s">
        <v>1304</v>
      </c>
      <c r="B44" s="1" t="s">
        <v>1305</v>
      </c>
      <c r="C44" s="1" t="s">
        <v>1297</v>
      </c>
      <c r="D44" s="1344">
        <v>45352</v>
      </c>
      <c r="E44" s="322">
        <v>45535</v>
      </c>
      <c r="F44" s="1"/>
      <c r="G44" s="668"/>
    </row>
    <row r="45" spans="1:7" x14ac:dyDescent="0.25">
      <c r="A45" s="671" t="s">
        <v>1306</v>
      </c>
      <c r="B45" s="1" t="s">
        <v>255</v>
      </c>
      <c r="C45" s="1" t="s">
        <v>1297</v>
      </c>
      <c r="D45" s="1344">
        <v>45516</v>
      </c>
      <c r="E45" s="322">
        <v>45596</v>
      </c>
      <c r="F45" s="1"/>
      <c r="G45" s="668"/>
    </row>
    <row r="46" spans="1:7" x14ac:dyDescent="0.25">
      <c r="A46" s="81" t="s">
        <v>1391</v>
      </c>
      <c r="B46" s="1359" t="s">
        <v>278</v>
      </c>
      <c r="C46" s="1" t="s">
        <v>1297</v>
      </c>
      <c r="D46" s="1466">
        <v>44763</v>
      </c>
      <c r="E46" s="1467">
        <v>45870</v>
      </c>
      <c r="F46" s="1359"/>
      <c r="G46" s="1468"/>
    </row>
    <row r="47" spans="1:7" x14ac:dyDescent="0.25">
      <c r="A47" s="1465" t="s">
        <v>1392</v>
      </c>
      <c r="B47" s="1359" t="s">
        <v>381</v>
      </c>
      <c r="C47" s="1" t="s">
        <v>1297</v>
      </c>
      <c r="D47" s="1466">
        <v>45609</v>
      </c>
      <c r="E47" s="1467">
        <v>45870</v>
      </c>
      <c r="F47" s="1359"/>
      <c r="G47" s="1468"/>
    </row>
    <row r="48" spans="1:7" ht="15.75" thickBot="1" x14ac:dyDescent="0.3">
      <c r="A48" s="968" t="s">
        <v>1307</v>
      </c>
      <c r="B48" s="669" t="s">
        <v>1308</v>
      </c>
      <c r="C48" s="669" t="s">
        <v>1297</v>
      </c>
      <c r="D48" s="1361">
        <v>44824</v>
      </c>
      <c r="E48" s="1362">
        <v>45535</v>
      </c>
      <c r="F48" s="669"/>
      <c r="G48" s="367"/>
    </row>
    <row r="49" spans="1:7" x14ac:dyDescent="0.25">
      <c r="A49" s="667"/>
      <c r="B49" s="667"/>
      <c r="C49" s="667"/>
      <c r="D49" s="667"/>
      <c r="E49" s="1358"/>
      <c r="F49" s="667"/>
      <c r="G49" s="667"/>
    </row>
    <row r="50" spans="1:7" x14ac:dyDescent="0.25">
      <c r="A50" s="1"/>
      <c r="B50" s="1"/>
      <c r="C50" s="1"/>
      <c r="D50" s="1"/>
      <c r="E50" s="161"/>
      <c r="F50" s="1"/>
      <c r="G50" s="1"/>
    </row>
    <row r="51" spans="1:7" x14ac:dyDescent="0.25">
      <c r="A51" s="1"/>
      <c r="B51" s="1"/>
      <c r="C51" s="1"/>
      <c r="D51" s="1"/>
      <c r="E51" s="161"/>
      <c r="F51" s="1"/>
      <c r="G51" s="1"/>
    </row>
    <row r="52" spans="1:7" ht="15.75" thickBot="1" x14ac:dyDescent="0.3">
      <c r="A52" s="1359"/>
      <c r="B52" s="1359"/>
      <c r="C52" s="1359"/>
      <c r="D52" s="1359"/>
      <c r="E52" s="1360"/>
      <c r="F52" s="1359"/>
      <c r="G52" s="1359"/>
    </row>
    <row r="53" spans="1:7" x14ac:dyDescent="0.25">
      <c r="A53" s="1349" t="s">
        <v>1273</v>
      </c>
      <c r="B53" s="1350" t="s">
        <v>749</v>
      </c>
      <c r="C53" s="1350" t="s">
        <v>1309</v>
      </c>
      <c r="D53" s="1351">
        <v>45383</v>
      </c>
      <c r="E53" s="1355">
        <v>45535</v>
      </c>
      <c r="F53" s="1350"/>
      <c r="G53" s="1352"/>
    </row>
    <row r="54" spans="1:7" x14ac:dyDescent="0.25">
      <c r="A54" s="671" t="s">
        <v>1272</v>
      </c>
      <c r="B54" s="1" t="s">
        <v>193</v>
      </c>
      <c r="C54" s="1" t="s">
        <v>1309</v>
      </c>
      <c r="D54" s="1344">
        <v>45321</v>
      </c>
      <c r="E54" s="322">
        <v>45535</v>
      </c>
      <c r="F54" s="1"/>
      <c r="G54" s="668"/>
    </row>
    <row r="55" spans="1:7" x14ac:dyDescent="0.25">
      <c r="A55" s="671" t="s">
        <v>1311</v>
      </c>
      <c r="B55" s="1" t="s">
        <v>1312</v>
      </c>
      <c r="C55" s="1" t="s">
        <v>1309</v>
      </c>
      <c r="D55" s="1344">
        <v>45348</v>
      </c>
      <c r="E55" s="322">
        <v>45439</v>
      </c>
      <c r="F55" s="1"/>
      <c r="G55" s="668"/>
    </row>
    <row r="56" spans="1:7" x14ac:dyDescent="0.25">
      <c r="A56" s="671" t="s">
        <v>1274</v>
      </c>
      <c r="B56" s="1" t="s">
        <v>1275</v>
      </c>
      <c r="C56" s="1" t="s">
        <v>1309</v>
      </c>
      <c r="D56" s="1344">
        <v>45321</v>
      </c>
      <c r="E56" s="322">
        <v>45408</v>
      </c>
      <c r="F56" s="1"/>
      <c r="G56" s="668"/>
    </row>
    <row r="57" spans="1:7" ht="15.75" thickBot="1" x14ac:dyDescent="0.3">
      <c r="A57" s="968" t="s">
        <v>1278</v>
      </c>
      <c r="B57" s="1366" t="s">
        <v>464</v>
      </c>
      <c r="C57" s="669" t="s">
        <v>1309</v>
      </c>
      <c r="D57" s="1361">
        <v>45348</v>
      </c>
      <c r="E57" s="1362">
        <v>45408</v>
      </c>
      <c r="F57" s="669"/>
      <c r="G57" s="367"/>
    </row>
    <row r="58" spans="1:7" x14ac:dyDescent="0.25">
      <c r="A58" s="667"/>
      <c r="B58" s="667"/>
      <c r="C58" s="667"/>
      <c r="D58" s="667"/>
      <c r="E58" s="1358"/>
      <c r="F58" s="667"/>
      <c r="G58" s="667"/>
    </row>
    <row r="59" spans="1:7" x14ac:dyDescent="0.25">
      <c r="A59" s="1"/>
      <c r="B59" s="1"/>
      <c r="C59" s="1"/>
      <c r="D59" s="1"/>
      <c r="E59" s="161"/>
      <c r="F59" s="1"/>
      <c r="G59" s="1"/>
    </row>
    <row r="60" spans="1:7" ht="15.75" x14ac:dyDescent="0.25">
      <c r="A60" s="671" t="s">
        <v>1294</v>
      </c>
      <c r="B60" s="1" t="s">
        <v>357</v>
      </c>
      <c r="C60" s="1" t="s">
        <v>1313</v>
      </c>
      <c r="D60" s="1344">
        <v>45541</v>
      </c>
      <c r="E60" s="322">
        <v>45565</v>
      </c>
      <c r="F60" s="1367">
        <v>45769</v>
      </c>
      <c r="G60" s="1" t="s">
        <v>1006</v>
      </c>
    </row>
    <row r="61" spans="1:7" ht="15.75" x14ac:dyDescent="0.25">
      <c r="A61" s="671" t="s">
        <v>1293</v>
      </c>
      <c r="B61" s="1" t="s">
        <v>355</v>
      </c>
      <c r="C61" s="1" t="s">
        <v>1313</v>
      </c>
      <c r="D61" s="1344">
        <v>45541</v>
      </c>
      <c r="E61" s="322">
        <v>45565</v>
      </c>
      <c r="F61" s="1367">
        <v>45769</v>
      </c>
      <c r="G61" s="1" t="s">
        <v>1006</v>
      </c>
    </row>
    <row r="62" spans="1:7" x14ac:dyDescent="0.25">
      <c r="A62" s="1"/>
      <c r="B62" s="1"/>
      <c r="C62" s="1"/>
      <c r="D62" s="1"/>
      <c r="E62" s="161"/>
      <c r="F62" s="1"/>
      <c r="G62" s="1"/>
    </row>
    <row r="63" spans="1:7" x14ac:dyDescent="0.25">
      <c r="A63" s="1"/>
      <c r="B63" s="1"/>
      <c r="C63" s="1"/>
      <c r="D63" s="1"/>
      <c r="E63" s="161"/>
      <c r="F63" s="1"/>
      <c r="G63" s="1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2"/>
  <sheetViews>
    <sheetView topLeftCell="A91" workbookViewId="0">
      <selection activeCell="A100" sqref="A100"/>
    </sheetView>
  </sheetViews>
  <sheetFormatPr baseColWidth="10" defaultRowHeight="15.75" x14ac:dyDescent="0.25"/>
  <cols>
    <col min="1" max="1" width="55.140625" style="168" bestFit="1" customWidth="1"/>
    <col min="2" max="2" width="14.5703125" style="1544" customWidth="1"/>
    <col min="3" max="3" width="14.28515625" style="1544" customWidth="1"/>
    <col min="4" max="4" width="14.5703125" customWidth="1"/>
    <col min="5" max="5" width="17.42578125" customWidth="1"/>
  </cols>
  <sheetData>
    <row r="1" spans="1:6" x14ac:dyDescent="0.25">
      <c r="C1" s="1716" t="s">
        <v>1589</v>
      </c>
    </row>
    <row r="2" spans="1:6" ht="16.5" thickBot="1" x14ac:dyDescent="0.3"/>
    <row r="3" spans="1:6" ht="16.5" thickBot="1" x14ac:dyDescent="0.3">
      <c r="A3" s="1617" t="s">
        <v>838</v>
      </c>
    </row>
    <row r="4" spans="1:6" ht="16.5" thickBot="1" x14ac:dyDescent="0.3">
      <c r="A4" s="1618" t="s">
        <v>126</v>
      </c>
      <c r="B4" s="1717" t="s">
        <v>835</v>
      </c>
      <c r="C4" s="1718" t="s">
        <v>836</v>
      </c>
      <c r="D4" s="511"/>
      <c r="E4" s="511"/>
      <c r="F4" s="511"/>
    </row>
    <row r="5" spans="1:6" ht="18.75" x14ac:dyDescent="0.25">
      <c r="A5" s="1441" t="s">
        <v>1376</v>
      </c>
      <c r="B5" s="1719" t="s">
        <v>1671</v>
      </c>
      <c r="C5" s="1720" t="s">
        <v>1671</v>
      </c>
      <c r="D5" s="149"/>
      <c r="E5" s="149"/>
      <c r="F5" s="149"/>
    </row>
    <row r="6" spans="1:6" ht="18.75" x14ac:dyDescent="0.25">
      <c r="A6" s="1441" t="s">
        <v>173</v>
      </c>
      <c r="B6" s="1720" t="s">
        <v>1669</v>
      </c>
      <c r="C6" s="1720" t="s">
        <v>1669</v>
      </c>
      <c r="D6" s="149"/>
      <c r="E6" s="149"/>
      <c r="F6" s="149"/>
    </row>
    <row r="7" spans="1:6" ht="18.75" x14ac:dyDescent="0.25">
      <c r="A7" s="1441" t="s">
        <v>1379</v>
      </c>
      <c r="B7" s="1720" t="s">
        <v>1671</v>
      </c>
      <c r="C7" s="1720" t="s">
        <v>1671</v>
      </c>
      <c r="D7" s="149"/>
      <c r="E7" s="149"/>
      <c r="F7" s="149"/>
    </row>
    <row r="8" spans="1:6" x14ac:dyDescent="0.25">
      <c r="D8" s="149"/>
      <c r="E8" s="149"/>
      <c r="F8" s="149"/>
    </row>
    <row r="9" spans="1:6" ht="16.5" thickBot="1" x14ac:dyDescent="0.3">
      <c r="D9" s="149"/>
      <c r="E9" s="149"/>
      <c r="F9" s="149"/>
    </row>
    <row r="10" spans="1:6" ht="16.5" thickBot="1" x14ac:dyDescent="0.3">
      <c r="A10" s="1606" t="s">
        <v>1382</v>
      </c>
      <c r="D10" s="149"/>
      <c r="E10" s="149"/>
      <c r="F10" s="149"/>
    </row>
    <row r="11" spans="1:6" ht="16.5" thickBot="1" x14ac:dyDescent="0.3">
      <c r="A11" s="1607" t="s">
        <v>126</v>
      </c>
      <c r="B11" s="1717" t="s">
        <v>835</v>
      </c>
      <c r="C11" s="1718" t="s">
        <v>836</v>
      </c>
      <c r="D11" s="511"/>
      <c r="E11" s="511"/>
      <c r="F11" s="511"/>
    </row>
    <row r="12" spans="1:6" ht="18.75" x14ac:dyDescent="0.25">
      <c r="A12" s="1435" t="s">
        <v>131</v>
      </c>
      <c r="B12" s="1720" t="s">
        <v>1678</v>
      </c>
      <c r="C12" s="1720" t="s">
        <v>1676</v>
      </c>
      <c r="D12" s="149"/>
      <c r="E12" s="149"/>
      <c r="F12" s="149"/>
    </row>
    <row r="13" spans="1:6" ht="18.75" x14ac:dyDescent="0.25">
      <c r="A13" s="1911" t="s">
        <v>132</v>
      </c>
      <c r="B13" s="1541" t="s">
        <v>1671</v>
      </c>
      <c r="C13" s="1541" t="s">
        <v>1669</v>
      </c>
      <c r="D13" s="149"/>
      <c r="E13" s="149"/>
      <c r="F13" s="149"/>
    </row>
    <row r="14" spans="1:6" ht="19.5" thickBot="1" x14ac:dyDescent="0.35">
      <c r="A14" s="670"/>
      <c r="B14" s="1722"/>
      <c r="C14" s="1722"/>
      <c r="D14" s="149"/>
      <c r="E14" s="149"/>
      <c r="F14" s="149"/>
    </row>
    <row r="15" spans="1:6" ht="16.5" thickBot="1" x14ac:dyDescent="0.3">
      <c r="A15" s="1617" t="s">
        <v>128</v>
      </c>
      <c r="D15" s="149"/>
      <c r="E15" s="149"/>
      <c r="F15" s="149"/>
    </row>
    <row r="16" spans="1:6" ht="16.5" thickBot="1" x14ac:dyDescent="0.3">
      <c r="A16" s="1618" t="s">
        <v>126</v>
      </c>
      <c r="B16" s="1717" t="s">
        <v>835</v>
      </c>
      <c r="C16" s="1718" t="s">
        <v>836</v>
      </c>
      <c r="D16" s="511"/>
      <c r="E16" s="511"/>
      <c r="F16" s="511"/>
    </row>
    <row r="17" spans="1:6" ht="19.5" thickBot="1" x14ac:dyDescent="0.35">
      <c r="A17" s="345" t="s">
        <v>130</v>
      </c>
      <c r="B17" s="1721" t="s">
        <v>1676</v>
      </c>
      <c r="C17" s="1720" t="s">
        <v>1676</v>
      </c>
      <c r="D17" s="149"/>
      <c r="E17" s="149"/>
      <c r="F17" s="149"/>
    </row>
    <row r="18" spans="1:6" ht="18.75" x14ac:dyDescent="0.25">
      <c r="A18" s="1475" t="s">
        <v>133</v>
      </c>
      <c r="B18" s="1534"/>
      <c r="C18" s="1534"/>
      <c r="D18" s="149"/>
      <c r="E18" s="149"/>
      <c r="F18" s="149"/>
    </row>
    <row r="19" spans="1:6" ht="19.5" thickBot="1" x14ac:dyDescent="0.35">
      <c r="A19" s="1619"/>
      <c r="B19" s="1722"/>
      <c r="C19" s="1722"/>
      <c r="D19" s="149"/>
      <c r="E19" s="149"/>
      <c r="F19" s="149"/>
    </row>
    <row r="20" spans="1:6" ht="16.5" thickBot="1" x14ac:dyDescent="0.3">
      <c r="A20" s="1606" t="s">
        <v>1384</v>
      </c>
      <c r="D20" s="149"/>
      <c r="E20" s="149"/>
      <c r="F20" s="149"/>
    </row>
    <row r="21" spans="1:6" x14ac:dyDescent="0.25">
      <c r="A21" s="1610" t="s">
        <v>126</v>
      </c>
      <c r="B21" s="1723" t="s">
        <v>835</v>
      </c>
      <c r="C21" s="1718" t="s">
        <v>836</v>
      </c>
      <c r="D21" s="511"/>
      <c r="E21" s="511"/>
      <c r="F21" s="511"/>
    </row>
    <row r="22" spans="1:6" ht="18.75" x14ac:dyDescent="0.25">
      <c r="A22" s="1427" t="s">
        <v>235</v>
      </c>
      <c r="B22" s="1720" t="s">
        <v>1676</v>
      </c>
      <c r="C22" s="1720" t="s">
        <v>1671</v>
      </c>
      <c r="D22" s="149"/>
      <c r="E22" s="149"/>
      <c r="F22" s="149"/>
    </row>
    <row r="23" spans="1:6" ht="18.75" x14ac:dyDescent="0.25">
      <c r="A23" s="1427" t="s">
        <v>242</v>
      </c>
      <c r="B23" s="1720" t="s">
        <v>1677</v>
      </c>
      <c r="C23" s="1720" t="s">
        <v>1676</v>
      </c>
      <c r="D23" s="149"/>
      <c r="E23" s="149"/>
      <c r="F23" s="149"/>
    </row>
    <row r="24" spans="1:6" ht="18.75" x14ac:dyDescent="0.25">
      <c r="A24" s="1427" t="s">
        <v>244</v>
      </c>
      <c r="B24" s="1720" t="s">
        <v>1676</v>
      </c>
      <c r="C24" s="1720" t="s">
        <v>1671</v>
      </c>
      <c r="D24" s="149"/>
      <c r="E24" s="149"/>
      <c r="F24" s="149"/>
    </row>
    <row r="25" spans="1:6" ht="18.75" x14ac:dyDescent="0.25">
      <c r="A25" s="1427" t="s">
        <v>246</v>
      </c>
      <c r="B25" s="1720" t="s">
        <v>1678</v>
      </c>
      <c r="C25" s="1720" t="s">
        <v>1676</v>
      </c>
      <c r="D25" s="149"/>
      <c r="E25" s="149"/>
      <c r="F25" s="149"/>
    </row>
    <row r="26" spans="1:6" ht="18.75" x14ac:dyDescent="0.25">
      <c r="A26" s="1427" t="s">
        <v>129</v>
      </c>
      <c r="B26" s="1726" t="s">
        <v>1676</v>
      </c>
      <c r="C26" s="1726" t="s">
        <v>1671</v>
      </c>
      <c r="D26" s="149"/>
      <c r="E26" s="149"/>
      <c r="F26" s="149"/>
    </row>
    <row r="27" spans="1:6" ht="18.75" x14ac:dyDescent="0.25">
      <c r="A27" s="1427" t="s">
        <v>1515</v>
      </c>
      <c r="B27" s="1720" t="s">
        <v>1676</v>
      </c>
      <c r="C27" s="1720" t="s">
        <v>1676</v>
      </c>
      <c r="D27" s="149"/>
      <c r="E27" s="149"/>
      <c r="F27" s="149"/>
    </row>
    <row r="28" spans="1:6" ht="18.75" x14ac:dyDescent="0.25">
      <c r="A28" s="1427" t="s">
        <v>250</v>
      </c>
      <c r="B28" s="1726" t="s">
        <v>1670</v>
      </c>
      <c r="C28" s="1726" t="s">
        <v>1670</v>
      </c>
      <c r="D28" s="149"/>
      <c r="E28" s="149"/>
      <c r="F28" s="149"/>
    </row>
    <row r="29" spans="1:6" ht="18.75" x14ac:dyDescent="0.25">
      <c r="A29" s="1427" t="s">
        <v>1386</v>
      </c>
      <c r="B29" s="1720" t="s">
        <v>1677</v>
      </c>
      <c r="C29" s="1720" t="s">
        <v>1676</v>
      </c>
      <c r="D29" s="149"/>
      <c r="E29" s="149"/>
      <c r="F29" s="149"/>
    </row>
    <row r="30" spans="1:6" ht="18.75" x14ac:dyDescent="0.25">
      <c r="A30" s="1427" t="s">
        <v>1561</v>
      </c>
      <c r="B30" s="1720" t="s">
        <v>1669</v>
      </c>
      <c r="C30" s="1720" t="s">
        <v>1669</v>
      </c>
      <c r="D30" s="149"/>
      <c r="E30" s="149"/>
      <c r="F30" s="149"/>
    </row>
    <row r="31" spans="1:6" ht="18.75" x14ac:dyDescent="0.25">
      <c r="A31" s="1427" t="s">
        <v>256</v>
      </c>
      <c r="B31" s="1720" t="s">
        <v>1671</v>
      </c>
      <c r="C31" s="1720" t="s">
        <v>1669</v>
      </c>
      <c r="D31" s="149"/>
      <c r="E31" s="149"/>
      <c r="F31" s="149"/>
    </row>
    <row r="32" spans="1:6" ht="18.75" x14ac:dyDescent="0.25">
      <c r="A32" s="1427" t="s">
        <v>1562</v>
      </c>
      <c r="B32" s="1726" t="s">
        <v>1676</v>
      </c>
      <c r="C32" s="1726" t="s">
        <v>1670</v>
      </c>
      <c r="D32" s="149"/>
      <c r="E32" s="149"/>
      <c r="F32" s="149"/>
    </row>
    <row r="33" spans="1:10" ht="18.75" x14ac:dyDescent="0.25">
      <c r="A33" s="1427" t="s">
        <v>258</v>
      </c>
      <c r="B33" s="1726" t="s">
        <v>1671</v>
      </c>
      <c r="C33" s="1726" t="s">
        <v>1669</v>
      </c>
      <c r="D33" s="149"/>
      <c r="E33" s="149"/>
      <c r="F33" s="149"/>
    </row>
    <row r="34" spans="1:10" ht="18.75" x14ac:dyDescent="0.25">
      <c r="A34" s="1427" t="s">
        <v>1387</v>
      </c>
      <c r="B34" s="1720" t="s">
        <v>1671</v>
      </c>
      <c r="C34" s="1720" t="s">
        <v>1671</v>
      </c>
      <c r="D34" s="149"/>
      <c r="E34" s="149"/>
      <c r="F34" s="149"/>
    </row>
    <row r="35" spans="1:10" ht="18.75" x14ac:dyDescent="0.25">
      <c r="A35" s="1427" t="s">
        <v>261</v>
      </c>
      <c r="B35" s="1720" t="s">
        <v>1676</v>
      </c>
      <c r="C35" s="1720" t="s">
        <v>1676</v>
      </c>
      <c r="D35" s="149"/>
      <c r="E35" s="149"/>
      <c r="F35" s="149"/>
    </row>
    <row r="36" spans="1:10" ht="18.75" x14ac:dyDescent="0.25">
      <c r="A36" s="1427" t="s">
        <v>263</v>
      </c>
      <c r="B36" s="1726" t="s">
        <v>1671</v>
      </c>
      <c r="C36" s="1726" t="s">
        <v>1671</v>
      </c>
      <c r="D36" s="149"/>
      <c r="E36" s="149"/>
      <c r="F36" s="149"/>
    </row>
    <row r="37" spans="1:10" ht="18.75" x14ac:dyDescent="0.25">
      <c r="A37" s="1427" t="s">
        <v>265</v>
      </c>
      <c r="B37" s="1726" t="s">
        <v>1671</v>
      </c>
      <c r="C37" s="1726" t="s">
        <v>1670</v>
      </c>
      <c r="D37" s="149"/>
      <c r="E37" s="149"/>
      <c r="F37" s="149"/>
    </row>
    <row r="38" spans="1:10" ht="18.75" x14ac:dyDescent="0.25">
      <c r="A38" s="1427" t="s">
        <v>1565</v>
      </c>
      <c r="B38" s="1720" t="s">
        <v>1671</v>
      </c>
      <c r="C38" s="1720" t="s">
        <v>1671</v>
      </c>
      <c r="D38" s="149"/>
      <c r="E38" s="149"/>
      <c r="F38" s="149"/>
    </row>
    <row r="39" spans="1:10" ht="18.75" x14ac:dyDescent="0.25">
      <c r="A39" s="1427" t="s">
        <v>1563</v>
      </c>
      <c r="B39" s="1726" t="s">
        <v>1676</v>
      </c>
      <c r="C39" s="1726" t="s">
        <v>1671</v>
      </c>
      <c r="D39" s="149"/>
      <c r="E39" s="149"/>
      <c r="F39" s="149"/>
    </row>
    <row r="40" spans="1:10" ht="18.75" x14ac:dyDescent="0.25">
      <c r="A40" s="1427" t="s">
        <v>269</v>
      </c>
      <c r="B40" s="1720" t="s">
        <v>1676</v>
      </c>
      <c r="C40" s="1720" t="s">
        <v>1678</v>
      </c>
      <c r="D40" s="149"/>
      <c r="E40" s="149"/>
      <c r="F40" s="149"/>
    </row>
    <row r="41" spans="1:10" ht="18.75" x14ac:dyDescent="0.25">
      <c r="A41" s="1427" t="s">
        <v>781</v>
      </c>
      <c r="B41" s="1720" t="s">
        <v>1671</v>
      </c>
      <c r="C41" s="1720" t="s">
        <v>1669</v>
      </c>
      <c r="D41" s="149"/>
      <c r="E41" s="149"/>
      <c r="F41" s="149"/>
    </row>
    <row r="42" spans="1:10" ht="18.75" x14ac:dyDescent="0.25">
      <c r="A42" s="1427" t="s">
        <v>273</v>
      </c>
      <c r="B42" s="1720" t="s">
        <v>1676</v>
      </c>
      <c r="C42" s="1720" t="s">
        <v>1671</v>
      </c>
      <c r="D42" s="149"/>
      <c r="E42" s="149"/>
      <c r="F42" s="149"/>
    </row>
    <row r="43" spans="1:10" s="168" customFormat="1" ht="18.75" x14ac:dyDescent="0.25">
      <c r="A43" s="1427" t="s">
        <v>275</v>
      </c>
      <c r="B43" s="1726" t="s">
        <v>1671</v>
      </c>
      <c r="C43" s="1726" t="s">
        <v>1669</v>
      </c>
      <c r="D43" s="149"/>
      <c r="E43" s="149"/>
      <c r="F43" s="149"/>
      <c r="I43" s="149"/>
      <c r="J43" s="149"/>
    </row>
    <row r="44" spans="1:10" ht="18.75" x14ac:dyDescent="0.25">
      <c r="A44" s="1427" t="s">
        <v>281</v>
      </c>
      <c r="B44" s="1726" t="s">
        <v>1676</v>
      </c>
      <c r="C44" s="1726" t="s">
        <v>1676</v>
      </c>
      <c r="D44" s="149"/>
      <c r="E44" s="149"/>
      <c r="F44" s="149"/>
      <c r="G44" s="6"/>
      <c r="H44" s="6"/>
      <c r="I44" s="149"/>
      <c r="J44" s="149"/>
    </row>
    <row r="45" spans="1:10" ht="18.75" x14ac:dyDescent="0.25">
      <c r="A45" s="1427" t="s">
        <v>463</v>
      </c>
      <c r="B45" s="1731" t="s">
        <v>1671</v>
      </c>
      <c r="C45" s="1731" t="s">
        <v>1671</v>
      </c>
      <c r="D45" s="149"/>
      <c r="E45" s="149"/>
      <c r="F45" s="149"/>
      <c r="G45" s="6"/>
      <c r="H45" s="6"/>
      <c r="I45" s="149"/>
      <c r="J45" s="149"/>
    </row>
    <row r="46" spans="1:10" ht="18.75" x14ac:dyDescent="0.25">
      <c r="A46" s="1427" t="s">
        <v>283</v>
      </c>
      <c r="B46" s="1720" t="s">
        <v>1676</v>
      </c>
      <c r="C46" s="1720" t="s">
        <v>1671</v>
      </c>
      <c r="D46" s="149"/>
      <c r="E46" s="149"/>
      <c r="F46" s="149"/>
      <c r="I46" s="149"/>
      <c r="J46" s="149"/>
    </row>
    <row r="47" spans="1:10" s="1776" customFormat="1" ht="18.75" x14ac:dyDescent="0.25">
      <c r="A47" s="1661" t="s">
        <v>288</v>
      </c>
      <c r="B47" s="834" t="s">
        <v>1707</v>
      </c>
      <c r="C47" s="834" t="s">
        <v>1708</v>
      </c>
      <c r="D47" s="255"/>
      <c r="E47" s="255"/>
      <c r="F47" s="255"/>
      <c r="I47" s="255"/>
      <c r="J47" s="255"/>
    </row>
    <row r="48" spans="1:10" ht="18.75" x14ac:dyDescent="0.25">
      <c r="A48" s="1441" t="s">
        <v>1489</v>
      </c>
      <c r="B48" s="1726" t="s">
        <v>1669</v>
      </c>
      <c r="C48" s="1726" t="s">
        <v>1669</v>
      </c>
      <c r="D48" s="149"/>
      <c r="E48" s="149"/>
      <c r="F48" s="149"/>
      <c r="G48" s="6"/>
      <c r="H48" s="6"/>
      <c r="I48" s="149"/>
      <c r="J48" s="149"/>
    </row>
    <row r="49" spans="1:10" ht="18.75" x14ac:dyDescent="0.25">
      <c r="A49" s="1441" t="s">
        <v>290</v>
      </c>
      <c r="B49" s="1720" t="s">
        <v>1669</v>
      </c>
      <c r="C49" s="1720" t="s">
        <v>1671</v>
      </c>
      <c r="D49" s="149"/>
      <c r="E49" s="149"/>
      <c r="F49" s="149"/>
      <c r="G49" s="6"/>
      <c r="H49" s="6"/>
      <c r="I49" s="149"/>
      <c r="J49" s="149"/>
    </row>
    <row r="50" spans="1:10" ht="18.75" x14ac:dyDescent="0.25">
      <c r="A50" s="1441" t="s">
        <v>1490</v>
      </c>
      <c r="B50" s="1726" t="s">
        <v>1669</v>
      </c>
      <c r="C50" s="1726" t="s">
        <v>1671</v>
      </c>
      <c r="D50" s="149"/>
      <c r="E50" s="149"/>
      <c r="F50" s="149"/>
      <c r="G50" s="6"/>
      <c r="H50" s="6"/>
      <c r="I50" s="149"/>
      <c r="J50" s="149"/>
    </row>
    <row r="51" spans="1:10" ht="18.75" x14ac:dyDescent="0.3">
      <c r="A51" s="1777" t="s">
        <v>1496</v>
      </c>
      <c r="B51" s="1726" t="s">
        <v>1671</v>
      </c>
      <c r="C51" s="1726" t="s">
        <v>1670</v>
      </c>
      <c r="D51" s="149"/>
      <c r="E51" s="149"/>
      <c r="F51" s="149"/>
      <c r="G51" s="6"/>
      <c r="H51" s="6"/>
      <c r="I51" s="149"/>
      <c r="J51" s="149"/>
    </row>
    <row r="52" spans="1:10" x14ac:dyDescent="0.25">
      <c r="D52" s="149"/>
      <c r="E52" s="149"/>
      <c r="F52" s="149"/>
      <c r="G52" s="6"/>
      <c r="H52" s="6"/>
      <c r="I52" s="149"/>
      <c r="J52" s="149"/>
    </row>
    <row r="53" spans="1:10" ht="16.5" thickBot="1" x14ac:dyDescent="0.3">
      <c r="D53" s="149"/>
      <c r="E53" s="149"/>
      <c r="F53" s="149"/>
      <c r="G53" s="6"/>
      <c r="H53" s="6"/>
      <c r="I53" s="149"/>
      <c r="J53" s="149"/>
    </row>
    <row r="54" spans="1:10" ht="16.5" thickBot="1" x14ac:dyDescent="0.3">
      <c r="A54" s="1626" t="s">
        <v>1373</v>
      </c>
      <c r="B54" s="645"/>
      <c r="C54" s="645"/>
      <c r="D54" s="149"/>
      <c r="E54" s="149"/>
      <c r="F54" s="149"/>
      <c r="G54" s="6"/>
      <c r="H54" s="6"/>
      <c r="I54" s="149"/>
      <c r="J54" s="149"/>
    </row>
    <row r="55" spans="1:10" ht="16.5" thickBot="1" x14ac:dyDescent="0.3">
      <c r="A55" s="1607" t="s">
        <v>126</v>
      </c>
      <c r="B55" s="1718" t="s">
        <v>835</v>
      </c>
      <c r="C55" s="1718" t="s">
        <v>836</v>
      </c>
      <c r="D55" s="511"/>
      <c r="E55" s="511"/>
      <c r="F55" s="511"/>
      <c r="G55" s="6"/>
      <c r="H55" s="6"/>
      <c r="I55" s="149"/>
      <c r="J55" s="149"/>
    </row>
    <row r="56" spans="1:10" ht="19.5" thickBot="1" x14ac:dyDescent="0.3">
      <c r="A56" s="1434" t="s">
        <v>1374</v>
      </c>
      <c r="B56" s="1725" t="s">
        <v>1671</v>
      </c>
      <c r="C56" s="1726" t="s">
        <v>1670</v>
      </c>
      <c r="D56" s="149"/>
      <c r="E56" s="149"/>
      <c r="F56" s="149"/>
      <c r="G56" s="6"/>
      <c r="H56" s="6"/>
      <c r="I56" s="149"/>
      <c r="J56" s="149"/>
    </row>
    <row r="57" spans="1:10" ht="18.75" x14ac:dyDescent="0.25">
      <c r="A57" s="1773" t="s">
        <v>240</v>
      </c>
      <c r="B57" s="1726" t="s">
        <v>1676</v>
      </c>
      <c r="C57" s="1726" t="s">
        <v>1671</v>
      </c>
      <c r="D57" s="149"/>
      <c r="E57" s="149"/>
      <c r="F57" s="149"/>
      <c r="G57" s="6"/>
      <c r="H57" s="6"/>
      <c r="I57" s="149"/>
      <c r="J57" s="149"/>
    </row>
    <row r="58" spans="1:10" ht="19.5" thickBot="1" x14ac:dyDescent="0.3">
      <c r="A58" s="1434" t="s">
        <v>446</v>
      </c>
      <c r="B58" s="1720" t="s">
        <v>1671</v>
      </c>
      <c r="C58" s="1720" t="s">
        <v>1671</v>
      </c>
      <c r="D58" s="149"/>
      <c r="E58" s="149"/>
      <c r="F58" s="149"/>
      <c r="G58" s="6"/>
      <c r="H58" s="6"/>
      <c r="I58" s="149"/>
      <c r="J58" s="149"/>
    </row>
    <row r="59" spans="1:10" ht="18.75" x14ac:dyDescent="0.25">
      <c r="A59" s="1435" t="s">
        <v>173</v>
      </c>
      <c r="B59" s="1720" t="s">
        <v>1669</v>
      </c>
      <c r="C59" s="1720" t="s">
        <v>1669</v>
      </c>
      <c r="D59" s="149"/>
      <c r="E59" s="149"/>
      <c r="F59" s="149"/>
      <c r="G59" s="6"/>
      <c r="H59" s="6"/>
      <c r="I59" s="149"/>
      <c r="J59" s="149"/>
    </row>
    <row r="60" spans="1:10" ht="18.75" x14ac:dyDescent="0.25">
      <c r="A60" s="1435" t="s">
        <v>1454</v>
      </c>
      <c r="B60" s="1720" t="s">
        <v>1671</v>
      </c>
      <c r="C60" s="1720" t="s">
        <v>1671</v>
      </c>
      <c r="D60" s="149"/>
      <c r="E60" s="149"/>
      <c r="F60" s="149"/>
      <c r="G60" s="6"/>
      <c r="H60" s="6"/>
      <c r="I60" s="149"/>
      <c r="J60" s="149"/>
    </row>
    <row r="61" spans="1:10" ht="18.75" x14ac:dyDescent="0.25">
      <c r="A61" s="1435" t="s">
        <v>1380</v>
      </c>
      <c r="B61" s="1720" t="s">
        <v>1671</v>
      </c>
      <c r="C61" s="1720" t="s">
        <v>1669</v>
      </c>
      <c r="D61" s="149"/>
      <c r="E61" s="149"/>
      <c r="F61" s="149"/>
      <c r="G61" s="6"/>
      <c r="H61" s="6"/>
      <c r="I61" s="149"/>
      <c r="J61" s="149"/>
    </row>
    <row r="62" spans="1:10" ht="18.75" x14ac:dyDescent="0.25">
      <c r="A62" s="1441" t="s">
        <v>1448</v>
      </c>
      <c r="B62" s="1731" t="s">
        <v>1670</v>
      </c>
      <c r="C62" s="1731" t="s">
        <v>1669</v>
      </c>
      <c r="D62" s="149"/>
      <c r="E62" s="149"/>
      <c r="F62" s="149"/>
      <c r="G62" s="6"/>
      <c r="H62" s="6"/>
      <c r="I62" s="149"/>
      <c r="J62" s="149"/>
    </row>
    <row r="63" spans="1:10" ht="19.5" thickBot="1" x14ac:dyDescent="0.3">
      <c r="A63" s="1769" t="s">
        <v>1449</v>
      </c>
      <c r="B63" s="1724" t="s">
        <v>1676</v>
      </c>
      <c r="C63" s="1724" t="s">
        <v>1669</v>
      </c>
      <c r="D63" s="149"/>
      <c r="E63" s="149"/>
      <c r="F63" s="149"/>
      <c r="G63" s="6"/>
      <c r="H63" s="6"/>
      <c r="I63" s="149"/>
      <c r="J63" s="149"/>
    </row>
    <row r="64" spans="1:10" ht="19.5" thickBot="1" x14ac:dyDescent="0.3">
      <c r="A64" s="1770" t="s">
        <v>1605</v>
      </c>
      <c r="B64" s="1771" t="s">
        <v>1676</v>
      </c>
      <c r="C64" s="1772" t="s">
        <v>1669</v>
      </c>
      <c r="D64" s="149"/>
      <c r="E64" s="149"/>
      <c r="F64" s="149"/>
      <c r="G64" s="149"/>
      <c r="H64" s="6"/>
      <c r="I64" s="149"/>
      <c r="J64" s="149"/>
    </row>
    <row r="65" spans="1:10" ht="18.75" x14ac:dyDescent="0.25">
      <c r="A65" s="1768" t="s">
        <v>1706</v>
      </c>
      <c r="B65" s="645" t="s">
        <v>1676</v>
      </c>
      <c r="C65" s="1722" t="s">
        <v>1669</v>
      </c>
      <c r="D65" s="149"/>
      <c r="E65" s="149"/>
      <c r="F65" s="149"/>
      <c r="G65" s="149"/>
      <c r="H65" s="6"/>
      <c r="I65" s="149"/>
      <c r="J65" s="149"/>
    </row>
    <row r="66" spans="1:10" ht="18.75" x14ac:dyDescent="0.25">
      <c r="A66" s="1427" t="s">
        <v>468</v>
      </c>
      <c r="B66" s="1720" t="s">
        <v>1678</v>
      </c>
      <c r="C66" s="1720" t="s">
        <v>1671</v>
      </c>
      <c r="D66" s="149"/>
      <c r="E66" s="149"/>
      <c r="F66" s="149"/>
      <c r="I66" s="149"/>
      <c r="J66" s="149"/>
    </row>
    <row r="67" spans="1:10" ht="18.75" x14ac:dyDescent="0.25">
      <c r="A67" s="1427" t="s">
        <v>279</v>
      </c>
      <c r="B67" s="1720" t="s">
        <v>1671</v>
      </c>
      <c r="C67" s="1720" t="s">
        <v>1670</v>
      </c>
      <c r="D67" s="149"/>
      <c r="E67" s="149"/>
      <c r="F67" s="149"/>
      <c r="G67" s="149"/>
      <c r="H67" s="6"/>
      <c r="I67" s="149"/>
      <c r="J67" s="149"/>
    </row>
    <row r="68" spans="1:10" ht="19.5" thickBot="1" x14ac:dyDescent="0.3">
      <c r="A68" s="1775"/>
      <c r="B68" s="1722"/>
      <c r="C68" s="1722"/>
      <c r="D68" s="149"/>
      <c r="E68" s="149"/>
      <c r="F68" s="149"/>
      <c r="G68" s="149"/>
      <c r="H68" s="6"/>
      <c r="I68" s="149"/>
      <c r="J68" s="149"/>
    </row>
    <row r="69" spans="1:10" ht="16.5" thickBot="1" x14ac:dyDescent="0.3">
      <c r="A69" s="1606" t="s">
        <v>1381</v>
      </c>
      <c r="D69" s="149"/>
      <c r="E69" s="149"/>
      <c r="F69" s="149"/>
      <c r="G69" s="6"/>
      <c r="H69" s="6"/>
      <c r="I69" s="149"/>
      <c r="J69" s="149"/>
    </row>
    <row r="70" spans="1:10" x14ac:dyDescent="0.25">
      <c r="A70" s="1610" t="s">
        <v>126</v>
      </c>
      <c r="B70" s="1723" t="s">
        <v>835</v>
      </c>
      <c r="C70" s="1727" t="s">
        <v>836</v>
      </c>
      <c r="D70" s="511"/>
      <c r="E70" s="511"/>
      <c r="F70" s="511"/>
      <c r="G70" s="6"/>
      <c r="H70" s="6"/>
      <c r="I70" s="149"/>
      <c r="J70" s="149"/>
    </row>
    <row r="71" spans="1:10" ht="18.75" x14ac:dyDescent="0.25">
      <c r="A71" s="1427" t="s">
        <v>1549</v>
      </c>
      <c r="B71" s="1720" t="s">
        <v>1669</v>
      </c>
      <c r="C71" s="1720" t="s">
        <v>1669</v>
      </c>
      <c r="D71" s="149"/>
      <c r="E71" s="149"/>
      <c r="F71" s="149"/>
      <c r="G71" s="6"/>
      <c r="H71" s="6"/>
      <c r="I71" s="149"/>
      <c r="J71" s="149"/>
    </row>
    <row r="72" spans="1:10" ht="18.75" x14ac:dyDescent="0.25">
      <c r="A72" s="1427" t="s">
        <v>1441</v>
      </c>
      <c r="B72" s="1720" t="s">
        <v>1669</v>
      </c>
      <c r="C72" s="1720" t="s">
        <v>1669</v>
      </c>
      <c r="D72" s="149"/>
      <c r="E72" s="149"/>
      <c r="F72" s="149"/>
      <c r="G72" s="6"/>
      <c r="H72" s="6"/>
      <c r="I72" s="149"/>
      <c r="J72" s="149"/>
    </row>
    <row r="73" spans="1:10" ht="18.75" x14ac:dyDescent="0.25">
      <c r="A73" s="1441" t="s">
        <v>1438</v>
      </c>
      <c r="B73" s="1720" t="s">
        <v>1669</v>
      </c>
      <c r="C73" s="1720" t="s">
        <v>1670</v>
      </c>
      <c r="D73" s="149"/>
      <c r="E73" s="149"/>
      <c r="F73" s="149"/>
      <c r="I73" s="149"/>
      <c r="J73" s="149"/>
    </row>
    <row r="74" spans="1:10" ht="18.75" x14ac:dyDescent="0.25">
      <c r="A74" s="1427" t="s">
        <v>1550</v>
      </c>
      <c r="B74" s="1720" t="s">
        <v>1669</v>
      </c>
      <c r="C74" s="1720" t="s">
        <v>1670</v>
      </c>
      <c r="D74" s="149"/>
      <c r="E74" s="149"/>
      <c r="F74" s="149"/>
      <c r="I74" s="149"/>
      <c r="J74" s="149"/>
    </row>
    <row r="75" spans="1:10" ht="18.75" x14ac:dyDescent="0.25">
      <c r="A75" s="1588" t="s">
        <v>1443</v>
      </c>
      <c r="B75" s="1730" t="s">
        <v>1672</v>
      </c>
      <c r="C75" s="1730" t="s">
        <v>1672</v>
      </c>
      <c r="D75" s="149" t="s">
        <v>1673</v>
      </c>
      <c r="E75" s="149"/>
      <c r="F75" s="149"/>
    </row>
    <row r="76" spans="1:10" ht="18.75" x14ac:dyDescent="0.25">
      <c r="A76" s="1441" t="s">
        <v>1444</v>
      </c>
      <c r="B76" s="1720" t="s">
        <v>1671</v>
      </c>
      <c r="C76" s="1720" t="s">
        <v>1669</v>
      </c>
      <c r="D76" s="149"/>
      <c r="E76" s="149"/>
      <c r="F76" s="149"/>
    </row>
    <row r="77" spans="1:10" ht="18.75" x14ac:dyDescent="0.25">
      <c r="A77" s="1441" t="s">
        <v>1446</v>
      </c>
      <c r="B77" s="1720" t="s">
        <v>1669</v>
      </c>
      <c r="C77" s="1720" t="s">
        <v>1671</v>
      </c>
      <c r="D77" s="149"/>
      <c r="E77" s="149"/>
      <c r="F77" s="149"/>
    </row>
    <row r="78" spans="1:10" ht="18.75" x14ac:dyDescent="0.25">
      <c r="A78" s="1441" t="s">
        <v>1447</v>
      </c>
      <c r="B78" s="1720" t="s">
        <v>1669</v>
      </c>
      <c r="C78" s="1720" t="s">
        <v>1671</v>
      </c>
      <c r="D78" s="149"/>
      <c r="E78" s="149"/>
      <c r="F78" s="149"/>
    </row>
    <row r="79" spans="1:10" ht="18.75" x14ac:dyDescent="0.25">
      <c r="A79" s="1441" t="s">
        <v>1567</v>
      </c>
      <c r="B79" s="1726" t="s">
        <v>1669</v>
      </c>
      <c r="C79" s="1726" t="s">
        <v>1670</v>
      </c>
      <c r="D79" s="149"/>
      <c r="E79" s="149"/>
      <c r="F79" s="149"/>
    </row>
    <row r="80" spans="1:10" ht="16.5" thickBot="1" x14ac:dyDescent="0.3">
      <c r="A80" s="1609"/>
      <c r="B80" s="1722"/>
      <c r="C80" s="1722"/>
      <c r="D80" s="149"/>
      <c r="E80" s="149"/>
      <c r="F80" s="149"/>
    </row>
    <row r="81" spans="1:6" ht="32.25" thickBot="1" x14ac:dyDescent="0.3">
      <c r="A81" s="1621" t="s">
        <v>1400</v>
      </c>
      <c r="D81" s="149"/>
      <c r="E81" s="149"/>
      <c r="F81" s="149"/>
    </row>
    <row r="82" spans="1:6" ht="16.5" thickBot="1" x14ac:dyDescent="0.3">
      <c r="A82" s="1607" t="s">
        <v>126</v>
      </c>
      <c r="B82" s="1728" t="s">
        <v>835</v>
      </c>
      <c r="C82" s="1729" t="s">
        <v>836</v>
      </c>
      <c r="D82" s="511"/>
      <c r="E82" s="511"/>
      <c r="F82" s="511"/>
    </row>
    <row r="83" spans="1:6" ht="18.75" x14ac:dyDescent="0.25">
      <c r="A83" s="1435" t="s">
        <v>199</v>
      </c>
      <c r="B83" s="1720" t="s">
        <v>181</v>
      </c>
      <c r="C83" s="1720" t="s">
        <v>181</v>
      </c>
      <c r="D83" s="149"/>
      <c r="E83" s="149"/>
      <c r="F83" s="149"/>
    </row>
    <row r="84" spans="1:6" ht="18.75" x14ac:dyDescent="0.25">
      <c r="A84" s="1435" t="s">
        <v>1402</v>
      </c>
      <c r="B84" s="1720" t="s">
        <v>181</v>
      </c>
      <c r="C84" s="1720" t="s">
        <v>181</v>
      </c>
      <c r="D84" s="149"/>
      <c r="E84" s="149"/>
      <c r="F84" s="149"/>
    </row>
    <row r="85" spans="1:6" ht="18.75" x14ac:dyDescent="0.25">
      <c r="A85" s="1435" t="s">
        <v>1403</v>
      </c>
      <c r="B85" s="1720" t="s">
        <v>181</v>
      </c>
      <c r="C85" s="1720" t="s">
        <v>181</v>
      </c>
      <c r="D85" s="149"/>
      <c r="E85" s="149"/>
      <c r="F85" s="149"/>
    </row>
    <row r="86" spans="1:6" ht="18.75" x14ac:dyDescent="0.25">
      <c r="A86" s="1435" t="s">
        <v>1405</v>
      </c>
      <c r="B86" s="1720" t="s">
        <v>181</v>
      </c>
      <c r="C86" s="1720" t="s">
        <v>181</v>
      </c>
      <c r="D86" s="149"/>
      <c r="E86" s="149"/>
      <c r="F86" s="149"/>
    </row>
    <row r="87" spans="1:6" ht="18.75" x14ac:dyDescent="0.25">
      <c r="A87" s="1435" t="s">
        <v>217</v>
      </c>
      <c r="B87" s="1720" t="s">
        <v>181</v>
      </c>
      <c r="C87" s="1720" t="s">
        <v>181</v>
      </c>
      <c r="D87" s="149"/>
      <c r="E87" s="149"/>
      <c r="F87" s="149"/>
    </row>
    <row r="88" spans="1:6" ht="18.75" x14ac:dyDescent="0.25">
      <c r="A88" s="1620" t="s">
        <v>1406</v>
      </c>
      <c r="B88" s="1720" t="s">
        <v>181</v>
      </c>
      <c r="C88" s="1720" t="s">
        <v>181</v>
      </c>
      <c r="D88" s="149"/>
      <c r="E88" s="149"/>
      <c r="F88" s="149"/>
    </row>
    <row r="89" spans="1:6" ht="18.75" x14ac:dyDescent="0.25">
      <c r="A89" s="1620" t="s">
        <v>1407</v>
      </c>
      <c r="B89" s="1720" t="s">
        <v>181</v>
      </c>
      <c r="C89" s="1720" t="s">
        <v>181</v>
      </c>
      <c r="D89" s="149"/>
      <c r="E89" s="149"/>
      <c r="F89" s="149"/>
    </row>
    <row r="90" spans="1:6" ht="18.75" x14ac:dyDescent="0.25">
      <c r="A90" s="1620" t="s">
        <v>1408</v>
      </c>
      <c r="B90" s="1720" t="s">
        <v>181</v>
      </c>
      <c r="C90" s="1720" t="s">
        <v>181</v>
      </c>
      <c r="D90" s="149"/>
      <c r="E90" s="149"/>
      <c r="F90" s="149"/>
    </row>
    <row r="91" spans="1:6" ht="18.75" x14ac:dyDescent="0.25">
      <c r="A91" s="1435" t="s">
        <v>1409</v>
      </c>
      <c r="B91" s="1720" t="s">
        <v>181</v>
      </c>
      <c r="C91" s="1720" t="s">
        <v>181</v>
      </c>
      <c r="D91" s="149"/>
      <c r="E91" s="149"/>
      <c r="F91" s="149"/>
    </row>
    <row r="92" spans="1:6" ht="18.75" x14ac:dyDescent="0.25">
      <c r="A92" s="1620" t="s">
        <v>1450</v>
      </c>
      <c r="B92" s="1720" t="s">
        <v>1676</v>
      </c>
      <c r="C92" s="1720" t="s">
        <v>1671</v>
      </c>
      <c r="D92" s="149"/>
      <c r="E92" s="149"/>
      <c r="F92" s="149"/>
    </row>
    <row r="93" spans="1:6" ht="18.75" x14ac:dyDescent="0.25">
      <c r="A93" s="1471" t="s">
        <v>127</v>
      </c>
      <c r="B93" s="1720" t="s">
        <v>1677</v>
      </c>
      <c r="C93" s="1720" t="s">
        <v>1678</v>
      </c>
      <c r="D93" s="149"/>
      <c r="E93" s="149"/>
      <c r="F93" s="149"/>
    </row>
    <row r="94" spans="1:6" ht="18.75" x14ac:dyDescent="0.25">
      <c r="A94" s="1620" t="s">
        <v>446</v>
      </c>
      <c r="B94" s="1720" t="s">
        <v>1671</v>
      </c>
      <c r="C94" s="1720" t="s">
        <v>1671</v>
      </c>
      <c r="D94" s="149"/>
      <c r="E94" s="149"/>
      <c r="F94" s="149"/>
    </row>
    <row r="95" spans="1:6" ht="18.75" x14ac:dyDescent="0.25">
      <c r="A95" s="1620" t="s">
        <v>1453</v>
      </c>
      <c r="B95" s="1720" t="s">
        <v>1676</v>
      </c>
      <c r="C95" s="1720" t="s">
        <v>1671</v>
      </c>
      <c r="D95" s="149"/>
      <c r="E95" s="149"/>
      <c r="F95" s="149"/>
    </row>
    <row r="96" spans="1:6" ht="18.75" x14ac:dyDescent="0.25">
      <c r="A96" s="1435" t="s">
        <v>1441</v>
      </c>
      <c r="B96" s="1720" t="s">
        <v>1669</v>
      </c>
      <c r="C96" s="1720" t="s">
        <v>1669</v>
      </c>
      <c r="D96" s="149"/>
      <c r="E96" s="149"/>
      <c r="F96" s="149"/>
    </row>
    <row r="97" spans="1:6" ht="18.75" x14ac:dyDescent="0.25">
      <c r="A97" s="1435" t="s">
        <v>1454</v>
      </c>
      <c r="B97" s="1720" t="s">
        <v>1671</v>
      </c>
      <c r="C97" s="1720" t="s">
        <v>1671</v>
      </c>
      <c r="D97" s="149"/>
      <c r="E97" s="149"/>
      <c r="F97" s="149"/>
    </row>
    <row r="98" spans="1:6" ht="18.75" x14ac:dyDescent="0.25">
      <c r="A98" s="1608" t="s">
        <v>837</v>
      </c>
      <c r="B98" s="1720" t="s">
        <v>1671</v>
      </c>
      <c r="C98" s="1720" t="s">
        <v>1671</v>
      </c>
      <c r="D98" s="149"/>
      <c r="E98" s="149"/>
      <c r="F98" s="149"/>
    </row>
    <row r="122" spans="1:1" x14ac:dyDescent="0.25">
      <c r="A122" s="283"/>
    </row>
  </sheetData>
  <pageMargins left="0.25" right="0.25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workbookViewId="0">
      <selection activeCell="K39" sqref="K39"/>
    </sheetView>
  </sheetViews>
  <sheetFormatPr baseColWidth="10" defaultRowHeight="15" x14ac:dyDescent="0.25"/>
  <cols>
    <col min="1" max="1" width="23.7109375" customWidth="1"/>
    <col min="2" max="2" width="72" bestFit="1" customWidth="1"/>
    <col min="3" max="3" width="11.5703125" customWidth="1"/>
  </cols>
  <sheetData>
    <row r="1" spans="1:4" x14ac:dyDescent="0.25">
      <c r="A1" s="67"/>
      <c r="B1" s="1673"/>
      <c r="C1" s="67"/>
      <c r="D1" s="67"/>
    </row>
    <row r="2" spans="1:4" x14ac:dyDescent="0.25">
      <c r="A2" s="67"/>
      <c r="B2" s="67"/>
      <c r="C2" s="846"/>
      <c r="D2" s="67"/>
    </row>
    <row r="3" spans="1:4" x14ac:dyDescent="0.25">
      <c r="A3" s="67"/>
      <c r="B3" s="67"/>
      <c r="C3" s="846"/>
      <c r="D3" s="67"/>
    </row>
    <row r="4" spans="1:4" x14ac:dyDescent="0.25">
      <c r="A4" s="67"/>
      <c r="B4" s="67"/>
      <c r="C4" s="944"/>
      <c r="D4" s="944"/>
    </row>
    <row r="5" spans="1:4" ht="15.75" thickBot="1" x14ac:dyDescent="0.3"/>
    <row r="6" spans="1:4" x14ac:dyDescent="0.25">
      <c r="A6" s="57"/>
      <c r="B6" s="1554" t="s">
        <v>2138</v>
      </c>
      <c r="C6" s="57" t="s">
        <v>1516</v>
      </c>
      <c r="D6" s="57" t="s">
        <v>1517</v>
      </c>
    </row>
    <row r="7" spans="1:4" x14ac:dyDescent="0.25">
      <c r="A7" s="18" t="s">
        <v>1519</v>
      </c>
      <c r="B7" s="2016" t="s">
        <v>1610</v>
      </c>
      <c r="C7" s="1070">
        <v>9882</v>
      </c>
      <c r="D7" s="2007"/>
    </row>
    <row r="8" spans="1:4" x14ac:dyDescent="0.25">
      <c r="A8" s="18" t="s">
        <v>1518</v>
      </c>
      <c r="B8" s="2016" t="s">
        <v>2139</v>
      </c>
      <c r="C8" s="1070">
        <v>33804</v>
      </c>
      <c r="D8" s="2007"/>
    </row>
    <row r="9" spans="1:4" x14ac:dyDescent="0.25">
      <c r="A9" s="18" t="s">
        <v>2140</v>
      </c>
      <c r="B9" s="2017" t="s">
        <v>2141</v>
      </c>
      <c r="C9" s="1070">
        <v>4274</v>
      </c>
      <c r="D9" s="2007"/>
    </row>
    <row r="10" spans="1:4" ht="15.75" x14ac:dyDescent="0.25">
      <c r="A10" s="18" t="s">
        <v>1936</v>
      </c>
      <c r="B10" s="2018" t="s">
        <v>2142</v>
      </c>
      <c r="C10" s="1070">
        <v>840</v>
      </c>
      <c r="D10" s="2007"/>
    </row>
    <row r="11" spans="1:4" ht="15.75" x14ac:dyDescent="0.25">
      <c r="A11" s="18" t="s">
        <v>1938</v>
      </c>
      <c r="B11" s="2018" t="s">
        <v>2143</v>
      </c>
      <c r="C11" s="1070">
        <v>7741</v>
      </c>
      <c r="D11" s="2007"/>
    </row>
    <row r="12" spans="1:4" x14ac:dyDescent="0.25">
      <c r="A12" s="1533" t="s">
        <v>1609</v>
      </c>
      <c r="B12" s="2017" t="s">
        <v>2144</v>
      </c>
      <c r="C12" s="1070">
        <v>11717</v>
      </c>
      <c r="D12" s="2007"/>
    </row>
    <row r="13" spans="1:4" x14ac:dyDescent="0.25">
      <c r="A13" s="1533" t="s">
        <v>1939</v>
      </c>
      <c r="B13" s="2017" t="s">
        <v>2145</v>
      </c>
      <c r="C13" s="1070">
        <v>39201</v>
      </c>
      <c r="D13" s="2007"/>
    </row>
    <row r="14" spans="1:4" x14ac:dyDescent="0.25">
      <c r="A14" s="1533" t="s">
        <v>2146</v>
      </c>
      <c r="B14" s="2017" t="s">
        <v>2147</v>
      </c>
      <c r="C14" s="1070"/>
      <c r="D14" s="2007">
        <v>486</v>
      </c>
    </row>
    <row r="15" spans="1:4" ht="15.75" thickBot="1" x14ac:dyDescent="0.3">
      <c r="A15" s="1533"/>
      <c r="B15" s="2017"/>
      <c r="C15" s="1070"/>
      <c r="D15" s="2007"/>
    </row>
    <row r="16" spans="1:4" x14ac:dyDescent="0.25">
      <c r="A16" s="1533"/>
      <c r="B16" s="1554" t="s">
        <v>2148</v>
      </c>
      <c r="C16" s="1070"/>
      <c r="D16" s="2007"/>
    </row>
    <row r="17" spans="1:4" x14ac:dyDescent="0.25">
      <c r="A17" s="18" t="s">
        <v>1519</v>
      </c>
      <c r="B17" s="2016" t="s">
        <v>1610</v>
      </c>
      <c r="C17" s="1070">
        <v>8784</v>
      </c>
      <c r="D17" s="2007"/>
    </row>
    <row r="18" spans="1:4" x14ac:dyDescent="0.25">
      <c r="A18" s="1533" t="s">
        <v>2149</v>
      </c>
      <c r="B18" s="2017" t="s">
        <v>2150</v>
      </c>
      <c r="C18" s="1070">
        <v>17140</v>
      </c>
      <c r="D18" s="2007"/>
    </row>
    <row r="19" spans="1:4" ht="15.75" thickBot="1" x14ac:dyDescent="0.3">
      <c r="A19" s="1533"/>
      <c r="B19" s="2017"/>
      <c r="C19" s="1070"/>
      <c r="D19" s="2007"/>
    </row>
    <row r="20" spans="1:4" x14ac:dyDescent="0.25">
      <c r="A20" s="1533"/>
      <c r="B20" s="1554" t="s">
        <v>2151</v>
      </c>
      <c r="C20" s="1070"/>
      <c r="D20" s="2007"/>
    </row>
    <row r="21" spans="1:4" x14ac:dyDescent="0.25">
      <c r="A21" s="18" t="s">
        <v>1519</v>
      </c>
      <c r="B21" s="2016" t="s">
        <v>1610</v>
      </c>
      <c r="C21" s="1070">
        <v>10248</v>
      </c>
      <c r="D21" s="2007"/>
    </row>
    <row r="22" spans="1:4" x14ac:dyDescent="0.25">
      <c r="A22" s="1533" t="s">
        <v>1935</v>
      </c>
      <c r="B22" s="2017" t="s">
        <v>2152</v>
      </c>
      <c r="C22" s="1070">
        <v>10736</v>
      </c>
      <c r="D22" s="2007"/>
    </row>
    <row r="23" spans="1:4" x14ac:dyDescent="0.25">
      <c r="A23" s="18" t="s">
        <v>2140</v>
      </c>
      <c r="B23" s="2017" t="s">
        <v>2141</v>
      </c>
      <c r="C23" s="1070">
        <v>6081</v>
      </c>
      <c r="D23" s="2007"/>
    </row>
    <row r="24" spans="1:4" ht="15.75" x14ac:dyDescent="0.25">
      <c r="A24" s="18" t="s">
        <v>1936</v>
      </c>
      <c r="B24" s="2018" t="s">
        <v>2142</v>
      </c>
      <c r="C24" s="1070">
        <v>3440</v>
      </c>
      <c r="D24" s="2007"/>
    </row>
    <row r="25" spans="1:4" x14ac:dyDescent="0.25">
      <c r="A25" s="1533" t="s">
        <v>1609</v>
      </c>
      <c r="B25" s="2017" t="s">
        <v>2144</v>
      </c>
      <c r="C25" s="1070">
        <v>398</v>
      </c>
      <c r="D25" s="2007"/>
    </row>
    <row r="26" spans="1:4" x14ac:dyDescent="0.25">
      <c r="A26" s="1533" t="s">
        <v>1937</v>
      </c>
      <c r="B26" s="2017" t="s">
        <v>1940</v>
      </c>
      <c r="C26" s="1070"/>
      <c r="D26" s="2007">
        <v>606</v>
      </c>
    </row>
    <row r="27" spans="1:4" ht="15.75" thickBot="1" x14ac:dyDescent="0.3">
      <c r="A27" s="1533"/>
      <c r="B27" s="2017"/>
      <c r="C27" s="1070"/>
      <c r="D27" s="2007"/>
    </row>
    <row r="28" spans="1:4" x14ac:dyDescent="0.25">
      <c r="A28" s="1533"/>
      <c r="B28" s="1554" t="s">
        <v>2153</v>
      </c>
      <c r="C28" s="1070"/>
      <c r="D28" s="2007"/>
    </row>
    <row r="29" spans="1:4" x14ac:dyDescent="0.25">
      <c r="A29" s="1533" t="s">
        <v>2154</v>
      </c>
      <c r="B29" s="2017" t="s">
        <v>2155</v>
      </c>
      <c r="C29" s="1070"/>
      <c r="D29" s="2007">
        <v>669</v>
      </c>
    </row>
    <row r="30" spans="1:4" x14ac:dyDescent="0.25">
      <c r="A30" s="18" t="s">
        <v>1519</v>
      </c>
      <c r="B30" s="2016" t="s">
        <v>1610</v>
      </c>
      <c r="C30" s="1070">
        <v>8784</v>
      </c>
      <c r="D30" s="2007"/>
    </row>
    <row r="31" spans="1:4" x14ac:dyDescent="0.25">
      <c r="A31" s="18" t="s">
        <v>1518</v>
      </c>
      <c r="B31" s="2016" t="s">
        <v>2139</v>
      </c>
      <c r="C31" s="1070">
        <v>3119</v>
      </c>
      <c r="D31" s="2007"/>
    </row>
    <row r="32" spans="1:4" ht="15.75" thickBot="1" x14ac:dyDescent="0.3">
      <c r="A32" s="18" t="s">
        <v>2140</v>
      </c>
      <c r="B32" s="2017" t="s">
        <v>2141</v>
      </c>
      <c r="C32" s="1070">
        <v>502</v>
      </c>
      <c r="D32" s="2007"/>
    </row>
    <row r="33" spans="1:4" ht="16.5" thickBot="1" x14ac:dyDescent="0.3">
      <c r="A33" s="1533"/>
      <c r="B33" s="2019"/>
      <c r="C33" s="2010"/>
      <c r="D33" s="2011"/>
    </row>
    <row r="34" spans="1:4" ht="15.75" thickBot="1" x14ac:dyDescent="0.3">
      <c r="A34" s="170"/>
      <c r="B34" s="2012" t="s">
        <v>520</v>
      </c>
      <c r="C34" s="2013">
        <f>SUM(C7:C33)</f>
        <v>176691</v>
      </c>
      <c r="D34" s="2014">
        <f>SUM(D7:D33)</f>
        <v>1761</v>
      </c>
    </row>
    <row r="35" spans="1:4" x14ac:dyDescent="0.25">
      <c r="A35" s="170"/>
      <c r="B35" s="67"/>
      <c r="C35" s="846"/>
      <c r="D35" s="2009"/>
    </row>
    <row r="36" spans="1:4" x14ac:dyDescent="0.25">
      <c r="A36" s="170"/>
      <c r="B36" s="67"/>
      <c r="C36" s="846"/>
      <c r="D36" s="2009"/>
    </row>
    <row r="37" spans="1:4" x14ac:dyDescent="0.25">
      <c r="A37" s="170"/>
      <c r="B37" s="1673"/>
      <c r="C37" s="846"/>
      <c r="D37" s="2009"/>
    </row>
    <row r="38" spans="1:4" x14ac:dyDescent="0.25">
      <c r="A38" s="170"/>
      <c r="B38" s="2492"/>
      <c r="C38" s="846"/>
      <c r="D38" s="2009"/>
    </row>
    <row r="39" spans="1:4" ht="15.75" x14ac:dyDescent="0.25">
      <c r="A39" s="170"/>
      <c r="B39" s="2493"/>
      <c r="C39" s="846"/>
      <c r="D39" s="2009"/>
    </row>
    <row r="40" spans="1:4" x14ac:dyDescent="0.25">
      <c r="A40" s="6"/>
      <c r="B40" s="6"/>
      <c r="C40" s="540"/>
      <c r="D40" s="2015"/>
    </row>
    <row r="41" spans="1:4" x14ac:dyDescent="0.25">
      <c r="A41" s="67"/>
      <c r="B41" s="2492"/>
      <c r="C41" s="846"/>
      <c r="D41" s="2009"/>
    </row>
    <row r="42" spans="1:4" x14ac:dyDescent="0.25">
      <c r="A42" s="67"/>
      <c r="B42" s="55"/>
      <c r="C42" s="846"/>
      <c r="D42" s="2009"/>
    </row>
    <row r="43" spans="1:4" x14ac:dyDescent="0.25">
      <c r="A43" s="67"/>
      <c r="B43" s="55"/>
      <c r="C43" s="846"/>
      <c r="D43" s="2009"/>
    </row>
    <row r="44" spans="1:4" ht="15.75" x14ac:dyDescent="0.25">
      <c r="A44" s="67"/>
      <c r="B44" s="2493"/>
      <c r="C44" s="846"/>
      <c r="D44" s="2009"/>
    </row>
    <row r="45" spans="1:4" x14ac:dyDescent="0.25">
      <c r="A45" s="67"/>
      <c r="B45" s="2494"/>
      <c r="C45" s="846"/>
      <c r="D45" s="2009"/>
    </row>
    <row r="46" spans="1:4" x14ac:dyDescent="0.25">
      <c r="A46" s="67"/>
      <c r="B46" s="2492"/>
      <c r="C46" s="846"/>
      <c r="D46" s="2009"/>
    </row>
    <row r="47" spans="1:4" ht="15.75" x14ac:dyDescent="0.25">
      <c r="A47" s="67"/>
      <c r="B47" s="2495"/>
      <c r="C47" s="2496"/>
      <c r="D47" s="2497"/>
    </row>
    <row r="48" spans="1:4" x14ac:dyDescent="0.25">
      <c r="A48" s="6"/>
      <c r="B48" s="2494"/>
      <c r="C48" s="540"/>
      <c r="D48" s="2015"/>
    </row>
    <row r="49" spans="1:4" x14ac:dyDescent="0.25">
      <c r="A49" s="67"/>
      <c r="B49" s="55"/>
      <c r="C49" s="846"/>
      <c r="D49" s="2009"/>
    </row>
    <row r="50" spans="1:4" x14ac:dyDescent="0.25">
      <c r="A50" s="67"/>
      <c r="B50" s="67"/>
      <c r="C50" s="846"/>
      <c r="D50" s="2009"/>
    </row>
    <row r="51" spans="1:4" ht="15.75" x14ac:dyDescent="0.25">
      <c r="A51" s="67"/>
      <c r="B51" s="2493"/>
      <c r="C51" s="846"/>
      <c r="D51" s="2009"/>
    </row>
    <row r="52" spans="1:4" x14ac:dyDescent="0.25">
      <c r="A52" s="67"/>
      <c r="B52" s="2498"/>
      <c r="C52" s="944"/>
      <c r="D52" s="2497"/>
    </row>
    <row r="53" spans="1:4" x14ac:dyDescent="0.25">
      <c r="A53" s="6"/>
      <c r="B53" s="7"/>
      <c r="C53" s="540"/>
      <c r="D53" s="2015"/>
    </row>
    <row r="54" spans="1:4" x14ac:dyDescent="0.25">
      <c r="A54" s="6"/>
      <c r="B54" s="6"/>
      <c r="C54" s="540"/>
      <c r="D54" s="2015"/>
    </row>
    <row r="55" spans="1:4" x14ac:dyDescent="0.25">
      <c r="A55" s="170"/>
      <c r="B55" s="1673"/>
      <c r="C55" s="846"/>
      <c r="D55" s="2009"/>
    </row>
    <row r="56" spans="1:4" ht="15.75" x14ac:dyDescent="0.25">
      <c r="A56" s="170"/>
      <c r="B56" s="2493"/>
      <c r="C56" s="846"/>
      <c r="D56" s="2009"/>
    </row>
    <row r="57" spans="1:4" x14ac:dyDescent="0.25">
      <c r="A57" s="170"/>
      <c r="B57" s="2492"/>
      <c r="C57" s="846"/>
      <c r="D57" s="2009"/>
    </row>
    <row r="58" spans="1:4" x14ac:dyDescent="0.25">
      <c r="A58" s="6"/>
      <c r="B58" s="2492"/>
      <c r="C58" s="540"/>
      <c r="D58" s="2015"/>
    </row>
    <row r="59" spans="1:4" x14ac:dyDescent="0.25">
      <c r="A59" s="67"/>
      <c r="B59" s="2492"/>
      <c r="C59" s="846"/>
      <c r="D59" s="2009"/>
    </row>
    <row r="60" spans="1:4" x14ac:dyDescent="0.25">
      <c r="A60" s="67"/>
      <c r="B60" s="2494"/>
      <c r="C60" s="846"/>
      <c r="D60" s="2009"/>
    </row>
    <row r="61" spans="1:4" x14ac:dyDescent="0.25">
      <c r="A61" s="67"/>
      <c r="B61" s="55"/>
      <c r="C61" s="846"/>
      <c r="D61" s="2009"/>
    </row>
    <row r="62" spans="1:4" x14ac:dyDescent="0.25">
      <c r="A62" s="67"/>
      <c r="B62" s="2494"/>
      <c r="C62" s="846"/>
      <c r="D62" s="2009"/>
    </row>
    <row r="63" spans="1:4" x14ac:dyDescent="0.25">
      <c r="A63" s="67"/>
      <c r="B63" s="55"/>
      <c r="C63" s="846"/>
      <c r="D63" s="2009"/>
    </row>
    <row r="64" spans="1:4" x14ac:dyDescent="0.25">
      <c r="A64" s="67"/>
      <c r="B64" s="55"/>
      <c r="C64" s="846"/>
      <c r="D64" s="2009"/>
    </row>
    <row r="65" spans="1:4" x14ac:dyDescent="0.25">
      <c r="A65" s="67"/>
      <c r="B65" s="6"/>
      <c r="C65" s="2496"/>
      <c r="D65" s="2499"/>
    </row>
    <row r="66" spans="1:4" x14ac:dyDescent="0.25">
      <c r="A66" s="67"/>
      <c r="B66" s="2498"/>
      <c r="C66" s="944"/>
      <c r="D66" s="2497"/>
    </row>
  </sheetData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workbookViewId="0">
      <selection activeCell="B26" sqref="B26"/>
    </sheetView>
  </sheetViews>
  <sheetFormatPr baseColWidth="10" defaultRowHeight="15" x14ac:dyDescent="0.25"/>
  <cols>
    <col min="1" max="1" width="37.5703125" style="92" bestFit="1" customWidth="1"/>
    <col min="2" max="2" width="10.28515625" style="92" bestFit="1" customWidth="1"/>
    <col min="3" max="3" width="17.85546875" style="92" bestFit="1" customWidth="1"/>
    <col min="4" max="4" width="20.140625" bestFit="1" customWidth="1"/>
    <col min="5" max="5" width="17.42578125" bestFit="1" customWidth="1"/>
    <col min="6" max="6" width="12.140625" bestFit="1" customWidth="1"/>
    <col min="7" max="8" width="19.140625" bestFit="1" customWidth="1"/>
    <col min="9" max="9" width="16.140625" bestFit="1" customWidth="1"/>
    <col min="10" max="10" width="58.85546875" bestFit="1" customWidth="1"/>
    <col min="11" max="11" width="10.140625" bestFit="1" customWidth="1"/>
  </cols>
  <sheetData>
    <row r="1" spans="1:11" ht="15.75" x14ac:dyDescent="0.25">
      <c r="I1" s="419"/>
      <c r="J1" s="2382" t="s">
        <v>2057</v>
      </c>
      <c r="K1" s="1544"/>
    </row>
    <row r="2" spans="1:11" ht="15.75" x14ac:dyDescent="0.25">
      <c r="I2" s="1720"/>
      <c r="J2" s="2339" t="s">
        <v>545</v>
      </c>
      <c r="K2" s="2339" t="s">
        <v>2</v>
      </c>
    </row>
    <row r="3" spans="1:11" ht="15.75" x14ac:dyDescent="0.25">
      <c r="I3" s="1718" t="s">
        <v>2058</v>
      </c>
      <c r="J3" s="1720" t="s">
        <v>2059</v>
      </c>
      <c r="K3" s="2383">
        <v>329041</v>
      </c>
    </row>
    <row r="4" spans="1:11" ht="15.75" x14ac:dyDescent="0.25">
      <c r="I4" s="1718" t="s">
        <v>2058</v>
      </c>
      <c r="J4" s="1720" t="s">
        <v>2060</v>
      </c>
      <c r="K4" s="2383">
        <v>329041</v>
      </c>
    </row>
    <row r="5" spans="1:11" ht="15.75" x14ac:dyDescent="0.25">
      <c r="I5" s="1718" t="s">
        <v>2058</v>
      </c>
      <c r="J5" s="1720" t="s">
        <v>2061</v>
      </c>
      <c r="K5" s="2383">
        <v>293350</v>
      </c>
    </row>
    <row r="6" spans="1:11" ht="15.75" x14ac:dyDescent="0.25">
      <c r="I6" s="1722"/>
      <c r="J6" s="2337" t="s">
        <v>19</v>
      </c>
      <c r="K6" s="2338">
        <f>SUM(K3:K5)</f>
        <v>951432</v>
      </c>
    </row>
    <row r="7" spans="1:11" ht="15.75" x14ac:dyDescent="0.25">
      <c r="A7" s="689"/>
      <c r="B7" s="689"/>
      <c r="C7" s="2336"/>
      <c r="E7" s="2339" t="s">
        <v>2064</v>
      </c>
      <c r="F7" s="2339" t="s">
        <v>2064</v>
      </c>
      <c r="G7" s="2339" t="s">
        <v>2064</v>
      </c>
      <c r="H7" s="2339">
        <v>2026</v>
      </c>
    </row>
    <row r="8" spans="1:11" ht="33" customHeight="1" thickBot="1" x14ac:dyDescent="0.35">
      <c r="A8" s="2340" t="s">
        <v>126</v>
      </c>
      <c r="B8" s="2340" t="s">
        <v>22</v>
      </c>
      <c r="C8" s="2340" t="s">
        <v>123</v>
      </c>
      <c r="D8" s="2341" t="s">
        <v>2067</v>
      </c>
      <c r="E8" s="2340" t="s">
        <v>2062</v>
      </c>
      <c r="F8" s="2340" t="s">
        <v>2063</v>
      </c>
      <c r="G8" s="2342" t="s">
        <v>2065</v>
      </c>
      <c r="H8" s="2340" t="s">
        <v>2066</v>
      </c>
    </row>
    <row r="9" spans="1:11" ht="17.25" thickBot="1" x14ac:dyDescent="0.35">
      <c r="A9" s="2355" t="s">
        <v>167</v>
      </c>
      <c r="B9" s="2356">
        <v>3279</v>
      </c>
      <c r="C9" s="2356">
        <v>87433</v>
      </c>
      <c r="D9" s="2357">
        <v>220292</v>
      </c>
      <c r="E9" s="2367" t="s">
        <v>1327</v>
      </c>
      <c r="F9" s="2368" t="s">
        <v>1327</v>
      </c>
      <c r="G9" s="2369">
        <v>220292</v>
      </c>
      <c r="H9" s="2370">
        <v>229350</v>
      </c>
    </row>
    <row r="10" spans="1:11" ht="17.25" thickBot="1" x14ac:dyDescent="0.35">
      <c r="A10" s="2346" t="s">
        <v>168</v>
      </c>
      <c r="B10" s="2347">
        <v>16847</v>
      </c>
      <c r="C10" s="2347">
        <v>47105</v>
      </c>
      <c r="D10" s="2348">
        <v>82774</v>
      </c>
      <c r="E10" s="2371">
        <v>30359</v>
      </c>
      <c r="F10" s="2371">
        <v>28953</v>
      </c>
      <c r="G10" s="2371">
        <v>22823</v>
      </c>
      <c r="H10" s="2372" t="s">
        <v>181</v>
      </c>
    </row>
    <row r="11" spans="1:11" ht="16.5" x14ac:dyDescent="0.3">
      <c r="A11" s="2358" t="s">
        <v>169</v>
      </c>
      <c r="B11" s="2359">
        <v>11610</v>
      </c>
      <c r="C11" s="2359">
        <v>292293</v>
      </c>
      <c r="D11" s="2360">
        <v>155103</v>
      </c>
      <c r="E11" s="2373">
        <v>0</v>
      </c>
      <c r="F11" s="2373">
        <v>0</v>
      </c>
      <c r="G11" s="2373">
        <v>155103</v>
      </c>
      <c r="H11" s="2374">
        <v>161359</v>
      </c>
    </row>
    <row r="12" spans="1:11" ht="17.25" thickBot="1" x14ac:dyDescent="0.35">
      <c r="A12" s="2361" t="s">
        <v>169</v>
      </c>
      <c r="B12" s="2362">
        <v>11611</v>
      </c>
      <c r="C12" s="2362">
        <v>292308</v>
      </c>
      <c r="D12" s="2363">
        <v>128310</v>
      </c>
      <c r="E12" s="2375">
        <v>0</v>
      </c>
      <c r="F12" s="2375">
        <v>0</v>
      </c>
      <c r="G12" s="2375">
        <v>128310</v>
      </c>
      <c r="H12" s="2376">
        <v>133416</v>
      </c>
    </row>
    <row r="13" spans="1:11" ht="16.5" x14ac:dyDescent="0.3">
      <c r="A13" s="2349" t="s">
        <v>170</v>
      </c>
      <c r="B13" s="2350">
        <v>30310</v>
      </c>
      <c r="C13" s="2350">
        <v>311565</v>
      </c>
      <c r="D13" s="2351">
        <v>79720</v>
      </c>
      <c r="E13" s="2377">
        <v>29280</v>
      </c>
      <c r="F13" s="2377">
        <v>27917</v>
      </c>
      <c r="G13" s="2377">
        <v>21889</v>
      </c>
      <c r="H13" s="2378" t="s">
        <v>181</v>
      </c>
    </row>
    <row r="14" spans="1:11" ht="17.25" thickBot="1" x14ac:dyDescent="0.35">
      <c r="A14" s="2343" t="s">
        <v>513</v>
      </c>
      <c r="B14" s="2344">
        <v>32180</v>
      </c>
      <c r="C14" s="2344">
        <v>309855</v>
      </c>
      <c r="D14" s="2345">
        <v>66012</v>
      </c>
      <c r="E14" s="2379">
        <v>23922</v>
      </c>
      <c r="F14" s="2379">
        <v>22816</v>
      </c>
      <c r="G14" s="2379">
        <v>18720</v>
      </c>
      <c r="H14" s="2380" t="s">
        <v>181</v>
      </c>
    </row>
    <row r="15" spans="1:11" ht="16.5" x14ac:dyDescent="0.3">
      <c r="A15" s="2358" t="s">
        <v>428</v>
      </c>
      <c r="B15" s="2364">
        <v>11717</v>
      </c>
      <c r="C15" s="2365">
        <v>324186</v>
      </c>
      <c r="D15" s="2366">
        <v>1263458</v>
      </c>
      <c r="E15" s="2373">
        <v>0</v>
      </c>
      <c r="F15" s="2373">
        <v>0</v>
      </c>
      <c r="G15" s="2373">
        <v>1263458</v>
      </c>
      <c r="H15" s="2374">
        <v>1317341</v>
      </c>
    </row>
    <row r="16" spans="1:11" ht="17.25" thickBot="1" x14ac:dyDescent="0.35">
      <c r="A16" s="2361" t="s">
        <v>512</v>
      </c>
      <c r="B16" s="2362">
        <v>3420</v>
      </c>
      <c r="C16" s="2362">
        <v>88020</v>
      </c>
      <c r="D16" s="2363">
        <v>255053</v>
      </c>
      <c r="E16" s="2375">
        <v>0</v>
      </c>
      <c r="F16" s="2375">
        <v>0</v>
      </c>
      <c r="G16" s="2375">
        <v>255053</v>
      </c>
      <c r="H16" s="2376">
        <v>265604</v>
      </c>
    </row>
    <row r="17" spans="1:8" ht="16.5" x14ac:dyDescent="0.3">
      <c r="A17" s="2352" t="s">
        <v>1005</v>
      </c>
      <c r="B17" s="2353">
        <v>1923</v>
      </c>
      <c r="C17" s="2353">
        <v>261662</v>
      </c>
      <c r="D17" s="2354">
        <v>0</v>
      </c>
      <c r="E17" s="2381">
        <v>0</v>
      </c>
      <c r="F17" s="2381">
        <v>0</v>
      </c>
      <c r="G17" s="2381">
        <v>0</v>
      </c>
      <c r="H17" s="2381">
        <v>0</v>
      </c>
    </row>
    <row r="18" spans="1:8" ht="15.75" thickBot="1" x14ac:dyDescent="0.3">
      <c r="A18" s="81"/>
      <c r="B18" s="81"/>
      <c r="C18" s="902" t="s">
        <v>19</v>
      </c>
      <c r="D18" s="1374">
        <f>SUM(D9:D17)</f>
        <v>2250722</v>
      </c>
    </row>
    <row r="19" spans="1:8" ht="15.75" thickTop="1" x14ac:dyDescent="0.25"/>
    <row r="21" spans="1:8" ht="15.75" thickBot="1" x14ac:dyDescent="0.3"/>
    <row r="22" spans="1:8" ht="24" thickBot="1" x14ac:dyDescent="0.4">
      <c r="A22" s="195"/>
      <c r="B22" s="196"/>
      <c r="C22" s="1891" t="s">
        <v>1788</v>
      </c>
      <c r="D22" s="196" t="s">
        <v>2276</v>
      </c>
      <c r="E22" s="196"/>
      <c r="F22" s="196"/>
      <c r="G22" s="197"/>
    </row>
    <row r="23" spans="1:8" ht="24" thickBot="1" x14ac:dyDescent="0.4">
      <c r="A23" s="907"/>
      <c r="B23" s="908"/>
      <c r="C23" s="563" t="s">
        <v>164</v>
      </c>
      <c r="D23" s="908"/>
      <c r="E23" s="908"/>
      <c r="F23" s="908"/>
      <c r="G23" s="909"/>
    </row>
    <row r="24" spans="1:8" ht="16.5" thickBot="1" x14ac:dyDescent="0.3">
      <c r="A24" s="1887" t="s">
        <v>126</v>
      </c>
      <c r="B24" s="1888" t="s">
        <v>22</v>
      </c>
      <c r="C24" s="1888" t="s">
        <v>123</v>
      </c>
      <c r="D24" s="1888" t="s">
        <v>347</v>
      </c>
      <c r="E24" s="1889" t="s">
        <v>3</v>
      </c>
      <c r="F24" s="6"/>
      <c r="G24" s="199"/>
    </row>
    <row r="25" spans="1:8" ht="15.75" x14ac:dyDescent="0.25">
      <c r="A25" s="1885" t="s">
        <v>167</v>
      </c>
      <c r="B25" s="1886">
        <v>3279</v>
      </c>
      <c r="C25" s="1886">
        <v>1510378</v>
      </c>
      <c r="D25" s="2483">
        <f>14444*3</f>
        <v>43332</v>
      </c>
      <c r="E25" s="1890">
        <v>46171</v>
      </c>
      <c r="F25" s="67"/>
      <c r="G25" s="1003"/>
    </row>
    <row r="26" spans="1:8" ht="15.75" x14ac:dyDescent="0.25">
      <c r="A26" s="932" t="s">
        <v>168</v>
      </c>
      <c r="B26" s="1884">
        <v>16847</v>
      </c>
      <c r="C26" s="1884">
        <v>7008913</v>
      </c>
      <c r="D26" s="2484">
        <f>798*3</f>
        <v>2394</v>
      </c>
      <c r="E26" s="1890">
        <v>46171</v>
      </c>
      <c r="F26" s="67"/>
      <c r="G26" s="1003"/>
    </row>
    <row r="27" spans="1:8" ht="15.75" x14ac:dyDescent="0.25">
      <c r="A27" s="2582" t="s">
        <v>2277</v>
      </c>
      <c r="B27" s="2583">
        <v>11610</v>
      </c>
      <c r="C27" s="2583">
        <v>7527835</v>
      </c>
      <c r="D27" s="2585">
        <f>676*3</f>
        <v>2028</v>
      </c>
      <c r="E27" s="2586">
        <v>46171</v>
      </c>
      <c r="F27" s="67"/>
      <c r="G27" s="1003"/>
    </row>
    <row r="28" spans="1:8" ht="15.75" x14ac:dyDescent="0.25">
      <c r="A28" s="2582" t="s">
        <v>2277</v>
      </c>
      <c r="B28" s="2583">
        <v>11611</v>
      </c>
      <c r="C28" s="2583">
        <v>7527836</v>
      </c>
      <c r="D28" s="2585">
        <f>475*3</f>
        <v>1425</v>
      </c>
      <c r="E28" s="2586">
        <v>46171</v>
      </c>
      <c r="F28" s="67"/>
      <c r="G28" s="1003"/>
    </row>
    <row r="29" spans="1:8" ht="15.75" x14ac:dyDescent="0.25">
      <c r="A29" s="932" t="s">
        <v>2135</v>
      </c>
      <c r="B29" s="1884">
        <v>3420</v>
      </c>
      <c r="C29" s="1884">
        <v>1514345</v>
      </c>
      <c r="D29" s="2484">
        <f>13280*3</f>
        <v>39840</v>
      </c>
      <c r="E29" s="1890">
        <v>46171</v>
      </c>
      <c r="F29" s="67"/>
      <c r="G29" s="311"/>
    </row>
    <row r="30" spans="1:8" ht="15.75" x14ac:dyDescent="0.25">
      <c r="A30" s="2481" t="s">
        <v>2136</v>
      </c>
      <c r="B30" s="2482">
        <v>30310</v>
      </c>
      <c r="C30" s="2482">
        <v>311565</v>
      </c>
      <c r="D30" s="2486">
        <v>0</v>
      </c>
      <c r="E30" s="1890"/>
      <c r="F30" s="67"/>
      <c r="G30" s="311"/>
    </row>
    <row r="31" spans="1:8" ht="15.75" x14ac:dyDescent="0.25">
      <c r="A31" s="2481" t="s">
        <v>2134</v>
      </c>
      <c r="B31" s="2482">
        <v>32180</v>
      </c>
      <c r="C31" s="2482">
        <v>309855</v>
      </c>
      <c r="D31" s="2486">
        <v>0</v>
      </c>
      <c r="E31" s="1890"/>
      <c r="F31" s="67"/>
      <c r="G31" s="311"/>
    </row>
    <row r="32" spans="1:8" ht="15.75" x14ac:dyDescent="0.25">
      <c r="A32" s="2582" t="s">
        <v>2202</v>
      </c>
      <c r="B32" s="2583">
        <v>11717</v>
      </c>
      <c r="C32" s="2584">
        <v>7566468</v>
      </c>
      <c r="D32" s="2585">
        <f>20609*3</f>
        <v>61827</v>
      </c>
      <c r="E32" s="2586">
        <v>46171</v>
      </c>
      <c r="F32" s="67"/>
      <c r="G32" s="311"/>
    </row>
    <row r="33" spans="1:7" ht="15.75" x14ac:dyDescent="0.25">
      <c r="A33" s="932" t="s">
        <v>1005</v>
      </c>
      <c r="B33" s="1884">
        <v>1923</v>
      </c>
      <c r="C33" s="1884">
        <v>7562533</v>
      </c>
      <c r="D33" s="2485">
        <f>2979*3</f>
        <v>8937</v>
      </c>
      <c r="E33" s="1890">
        <v>46171</v>
      </c>
      <c r="F33" s="67"/>
      <c r="G33" s="311"/>
    </row>
    <row r="34" spans="1:7" ht="15.75" x14ac:dyDescent="0.25">
      <c r="A34" s="2508" t="s">
        <v>2160</v>
      </c>
      <c r="B34" s="1884">
        <v>2925</v>
      </c>
      <c r="C34" s="2509">
        <v>1497845</v>
      </c>
      <c r="D34" s="2485">
        <f>5669*3</f>
        <v>17007</v>
      </c>
      <c r="E34" s="2510">
        <v>46171</v>
      </c>
      <c r="F34" s="67"/>
      <c r="G34" s="311"/>
    </row>
    <row r="35" spans="1:7" ht="15.75" x14ac:dyDescent="0.25">
      <c r="A35" s="2508" t="s">
        <v>2162</v>
      </c>
      <c r="B35" s="1884">
        <v>11448</v>
      </c>
      <c r="C35" s="2509"/>
      <c r="D35" s="2485"/>
      <c r="E35" s="2510"/>
      <c r="F35" s="67"/>
      <c r="G35" s="311"/>
    </row>
    <row r="36" spans="1:7" ht="16.5" thickBot="1" x14ac:dyDescent="0.3">
      <c r="A36" s="926"/>
      <c r="B36" s="927"/>
      <c r="C36" s="928" t="s">
        <v>108</v>
      </c>
      <c r="D36" s="929">
        <f>SUM(D25:D33)</f>
        <v>159783</v>
      </c>
      <c r="E36" s="1890">
        <v>46171</v>
      </c>
      <c r="F36" s="6"/>
      <c r="G36" s="199"/>
    </row>
    <row r="37" spans="1:7" ht="15.75" thickBot="1" x14ac:dyDescent="0.3">
      <c r="A37" s="205"/>
      <c r="B37" s="42"/>
      <c r="C37" s="42"/>
      <c r="D37" s="42"/>
      <c r="E37" s="42"/>
      <c r="F37" s="42"/>
      <c r="G37" s="206"/>
    </row>
  </sheetData>
  <pageMargins left="0.7" right="0.7" top="0.75" bottom="0.75" header="0.3" footer="0.3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B1" workbookViewId="0">
      <selection activeCell="J4" sqref="J4"/>
    </sheetView>
  </sheetViews>
  <sheetFormatPr baseColWidth="10" defaultRowHeight="15" x14ac:dyDescent="0.25"/>
  <cols>
    <col min="2" max="2" width="78.140625" customWidth="1"/>
  </cols>
  <sheetData>
    <row r="1" spans="1:7" ht="18.75" customHeight="1" x14ac:dyDescent="0.3">
      <c r="A1" s="2661" t="s">
        <v>2204</v>
      </c>
      <c r="B1" s="2661"/>
    </row>
    <row r="2" spans="1:7" ht="15.75" x14ac:dyDescent="0.25">
      <c r="A2" s="2662" t="s">
        <v>2205</v>
      </c>
      <c r="B2" s="2662"/>
    </row>
    <row r="3" spans="1:7" ht="15.75" x14ac:dyDescent="0.25">
      <c r="C3" s="1540" t="s">
        <v>2206</v>
      </c>
      <c r="D3" s="1540" t="s">
        <v>2206</v>
      </c>
      <c r="E3" s="1540" t="s">
        <v>2206</v>
      </c>
      <c r="F3" s="1540" t="s">
        <v>2206</v>
      </c>
      <c r="G3" s="1540" t="s">
        <v>2206</v>
      </c>
    </row>
    <row r="4" spans="1:7" x14ac:dyDescent="0.25">
      <c r="A4" s="106" t="s">
        <v>2207</v>
      </c>
      <c r="B4" s="1954" t="s">
        <v>2208</v>
      </c>
      <c r="C4" s="2589">
        <v>45901</v>
      </c>
      <c r="D4" s="1953">
        <v>45931</v>
      </c>
      <c r="E4" s="2589">
        <v>45965</v>
      </c>
      <c r="F4" s="2590">
        <v>45994</v>
      </c>
      <c r="G4" s="2589">
        <v>46055</v>
      </c>
    </row>
    <row r="5" spans="1:7" x14ac:dyDescent="0.25">
      <c r="A5" s="106" t="s">
        <v>2209</v>
      </c>
      <c r="B5" s="1954" t="s">
        <v>2210</v>
      </c>
      <c r="C5" s="2589">
        <v>45901</v>
      </c>
      <c r="D5" s="1953">
        <v>45931</v>
      </c>
      <c r="E5" s="2589">
        <v>45965</v>
      </c>
      <c r="F5" s="2590">
        <v>45994</v>
      </c>
      <c r="G5" s="2589">
        <v>46055</v>
      </c>
    </row>
    <row r="6" spans="1:7" x14ac:dyDescent="0.25">
      <c r="A6" s="106" t="s">
        <v>2211</v>
      </c>
      <c r="B6" s="2591" t="s">
        <v>2212</v>
      </c>
      <c r="C6" s="2589">
        <v>45901</v>
      </c>
      <c r="D6" s="1953">
        <v>45931</v>
      </c>
      <c r="E6" s="2589">
        <v>45965</v>
      </c>
      <c r="F6" s="2590">
        <v>45994</v>
      </c>
      <c r="G6" s="2589">
        <v>46055</v>
      </c>
    </row>
    <row r="7" spans="1:7" x14ac:dyDescent="0.25">
      <c r="A7" s="106" t="s">
        <v>2213</v>
      </c>
      <c r="B7" s="1954" t="s">
        <v>2214</v>
      </c>
      <c r="C7" s="2589">
        <v>45901</v>
      </c>
      <c r="D7" s="1953">
        <v>45931</v>
      </c>
      <c r="E7" s="2589">
        <v>45965</v>
      </c>
      <c r="F7" s="2590">
        <v>45994</v>
      </c>
      <c r="G7" s="2589">
        <v>46055</v>
      </c>
    </row>
    <row r="8" spans="1:7" x14ac:dyDescent="0.25">
      <c r="A8" s="106" t="s">
        <v>2215</v>
      </c>
      <c r="B8" s="2592" t="s">
        <v>2216</v>
      </c>
      <c r="C8" s="2593">
        <v>45901</v>
      </c>
      <c r="D8" s="1953">
        <v>45930</v>
      </c>
      <c r="E8" s="2589">
        <v>45965</v>
      </c>
      <c r="F8" s="2590">
        <v>45994</v>
      </c>
      <c r="G8" s="2589">
        <v>46055</v>
      </c>
    </row>
    <row r="9" spans="1:7" x14ac:dyDescent="0.25">
      <c r="A9" s="2659" t="s">
        <v>2217</v>
      </c>
      <c r="B9" s="2594" t="s">
        <v>2218</v>
      </c>
      <c r="C9" s="2595">
        <v>45901</v>
      </c>
      <c r="D9" s="1953">
        <v>45931</v>
      </c>
      <c r="E9" s="2589">
        <v>45965</v>
      </c>
      <c r="F9" s="2590">
        <v>45994</v>
      </c>
      <c r="G9" s="2589">
        <v>46055</v>
      </c>
    </row>
    <row r="10" spans="1:7" x14ac:dyDescent="0.25">
      <c r="A10" s="2660"/>
      <c r="B10" s="2594" t="s">
        <v>2219</v>
      </c>
      <c r="C10" s="2595">
        <v>45901</v>
      </c>
      <c r="D10" s="1953">
        <v>45931</v>
      </c>
      <c r="E10" s="2589">
        <v>45965</v>
      </c>
      <c r="F10" s="2590">
        <v>45994</v>
      </c>
      <c r="G10" s="2589">
        <v>46055</v>
      </c>
    </row>
    <row r="11" spans="1:7" x14ac:dyDescent="0.25">
      <c r="A11" s="1819" t="s">
        <v>2220</v>
      </c>
      <c r="B11" s="2594" t="s">
        <v>2221</v>
      </c>
      <c r="C11" s="2595">
        <v>45901</v>
      </c>
      <c r="D11" s="1953">
        <v>45931</v>
      </c>
      <c r="E11" s="2589">
        <v>45965</v>
      </c>
      <c r="F11" s="2590">
        <v>45994</v>
      </c>
      <c r="G11" s="2589">
        <v>46055</v>
      </c>
    </row>
    <row r="12" spans="1:7" x14ac:dyDescent="0.25">
      <c r="A12" s="1819" t="s">
        <v>2222</v>
      </c>
      <c r="B12" s="2594" t="s">
        <v>2223</v>
      </c>
      <c r="C12" s="2595">
        <v>45901</v>
      </c>
      <c r="D12" s="2596">
        <v>45931</v>
      </c>
      <c r="E12" s="2589">
        <v>45965</v>
      </c>
      <c r="F12" s="75" t="s">
        <v>2224</v>
      </c>
      <c r="G12" s="2589">
        <v>46055</v>
      </c>
    </row>
    <row r="13" spans="1:7" x14ac:dyDescent="0.25">
      <c r="A13" s="1819" t="s">
        <v>2225</v>
      </c>
      <c r="B13" s="2594" t="s">
        <v>2226</v>
      </c>
      <c r="C13" s="2595">
        <v>45901</v>
      </c>
      <c r="D13" s="1953">
        <v>45931</v>
      </c>
      <c r="E13" s="2589">
        <v>45965</v>
      </c>
      <c r="F13" s="2590">
        <v>45994</v>
      </c>
      <c r="G13" s="2589">
        <v>46055</v>
      </c>
    </row>
    <row r="14" spans="1:7" x14ac:dyDescent="0.25">
      <c r="A14" s="1819" t="s">
        <v>2227</v>
      </c>
      <c r="B14" s="2594" t="s">
        <v>2228</v>
      </c>
      <c r="C14" s="2595">
        <v>45901</v>
      </c>
      <c r="D14" s="1953">
        <v>45932</v>
      </c>
      <c r="E14" s="2589">
        <v>45965</v>
      </c>
      <c r="F14" s="2590">
        <v>45994</v>
      </c>
      <c r="G14" s="2589">
        <v>46055</v>
      </c>
    </row>
    <row r="15" spans="1:7" x14ac:dyDescent="0.25">
      <c r="A15" s="1819" t="s">
        <v>2229</v>
      </c>
      <c r="B15" s="2594" t="s">
        <v>2230</v>
      </c>
      <c r="C15" s="2595">
        <v>45901</v>
      </c>
      <c r="D15" s="1953">
        <v>45933</v>
      </c>
      <c r="E15" s="2589">
        <v>45965</v>
      </c>
      <c r="F15" s="2590">
        <v>45994</v>
      </c>
      <c r="G15" s="2589">
        <v>46055</v>
      </c>
    </row>
    <row r="16" spans="1:7" x14ac:dyDescent="0.25">
      <c r="A16" s="1819" t="s">
        <v>2231</v>
      </c>
      <c r="B16" s="2594" t="s">
        <v>2232</v>
      </c>
      <c r="C16" s="2595">
        <v>45901</v>
      </c>
      <c r="D16" s="2596">
        <v>45930</v>
      </c>
      <c r="E16" s="2589">
        <v>45965</v>
      </c>
      <c r="F16" s="2590">
        <v>45994</v>
      </c>
      <c r="G16" s="2589">
        <v>46055</v>
      </c>
    </row>
    <row r="17" spans="1:7" x14ac:dyDescent="0.25">
      <c r="A17" s="1819" t="s">
        <v>2233</v>
      </c>
      <c r="B17" s="2594" t="s">
        <v>2234</v>
      </c>
      <c r="C17" s="2595">
        <v>45901</v>
      </c>
      <c r="D17" s="2596">
        <v>45931</v>
      </c>
      <c r="E17" s="2589">
        <v>45965</v>
      </c>
      <c r="F17" s="2590">
        <v>45994</v>
      </c>
      <c r="G17" s="2589">
        <v>46055</v>
      </c>
    </row>
    <row r="18" spans="1:7" x14ac:dyDescent="0.25">
      <c r="A18" s="106" t="s">
        <v>2235</v>
      </c>
      <c r="B18" s="1954" t="s">
        <v>2236</v>
      </c>
      <c r="C18" s="2589">
        <v>45901</v>
      </c>
      <c r="D18" s="1953">
        <v>45930</v>
      </c>
      <c r="E18" s="2589">
        <v>45965</v>
      </c>
      <c r="F18" s="2590">
        <v>45994</v>
      </c>
      <c r="G18" s="2589">
        <v>46055</v>
      </c>
    </row>
    <row r="19" spans="1:7" x14ac:dyDescent="0.25">
      <c r="A19" s="1819" t="s">
        <v>2237</v>
      </c>
      <c r="B19" s="2597" t="s">
        <v>2238</v>
      </c>
      <c r="C19" s="2595">
        <v>45901</v>
      </c>
      <c r="D19" s="2596">
        <v>45931</v>
      </c>
      <c r="E19" s="2589">
        <v>45965</v>
      </c>
      <c r="F19" s="2590">
        <v>45994</v>
      </c>
      <c r="G19" s="2589">
        <v>46055</v>
      </c>
    </row>
    <row r="20" spans="1:7" x14ac:dyDescent="0.25">
      <c r="A20" s="1819" t="s">
        <v>2239</v>
      </c>
      <c r="B20" s="2594" t="s">
        <v>2240</v>
      </c>
      <c r="C20" s="2595">
        <v>45901</v>
      </c>
      <c r="D20" s="2596">
        <v>45931</v>
      </c>
      <c r="E20" s="2589">
        <v>45965</v>
      </c>
      <c r="F20" s="2590">
        <v>45994</v>
      </c>
      <c r="G20" s="2589">
        <v>46055</v>
      </c>
    </row>
    <row r="21" spans="1:7" x14ac:dyDescent="0.25">
      <c r="A21" s="1819" t="s">
        <v>2241</v>
      </c>
      <c r="B21" s="2598" t="s">
        <v>2242</v>
      </c>
      <c r="C21" s="2599">
        <v>45901</v>
      </c>
      <c r="D21" s="2596">
        <v>45931</v>
      </c>
      <c r="E21" s="2589">
        <v>45965</v>
      </c>
      <c r="F21" s="2590">
        <v>45994</v>
      </c>
      <c r="G21" s="2589">
        <v>46055</v>
      </c>
    </row>
    <row r="22" spans="1:7" x14ac:dyDescent="0.25">
      <c r="A22" s="1819" t="s">
        <v>2243</v>
      </c>
      <c r="B22" s="2594" t="s">
        <v>2244</v>
      </c>
      <c r="C22" s="2595">
        <v>45901</v>
      </c>
      <c r="D22" s="2596">
        <v>45931</v>
      </c>
      <c r="E22" s="2589">
        <v>45965</v>
      </c>
      <c r="F22" s="2590">
        <v>45994</v>
      </c>
      <c r="G22" s="2589">
        <v>46055</v>
      </c>
    </row>
    <row r="23" spans="1:7" x14ac:dyDescent="0.25">
      <c r="A23" s="1819" t="s">
        <v>2245</v>
      </c>
      <c r="B23" s="2594" t="s">
        <v>2246</v>
      </c>
      <c r="C23" s="2595">
        <v>45901</v>
      </c>
      <c r="D23" s="2596">
        <v>45931</v>
      </c>
      <c r="E23" s="2589">
        <v>45965</v>
      </c>
      <c r="F23" s="2590">
        <v>45994</v>
      </c>
      <c r="G23" s="2589">
        <v>46055</v>
      </c>
    </row>
    <row r="24" spans="1:7" x14ac:dyDescent="0.25">
      <c r="A24" s="106" t="s">
        <v>2247</v>
      </c>
      <c r="B24" s="2592" t="s">
        <v>2248</v>
      </c>
      <c r="C24" s="2593">
        <v>45901</v>
      </c>
      <c r="D24" s="1953">
        <v>45930</v>
      </c>
      <c r="E24" s="2589">
        <v>45965</v>
      </c>
      <c r="F24" s="2590">
        <v>45994</v>
      </c>
      <c r="G24" s="2589">
        <v>46055</v>
      </c>
    </row>
    <row r="25" spans="1:7" x14ac:dyDescent="0.25">
      <c r="A25" s="1819" t="s">
        <v>2249</v>
      </c>
      <c r="B25" s="2594" t="s">
        <v>2250</v>
      </c>
      <c r="C25" s="2595">
        <v>45901</v>
      </c>
      <c r="D25" s="2596">
        <v>45931</v>
      </c>
      <c r="E25" s="2589">
        <v>45965</v>
      </c>
      <c r="F25" s="2590">
        <v>45994</v>
      </c>
      <c r="G25" s="2589">
        <v>46055</v>
      </c>
    </row>
    <row r="26" spans="1:7" x14ac:dyDescent="0.25">
      <c r="A26" s="1819" t="s">
        <v>2251</v>
      </c>
      <c r="B26" s="2594" t="s">
        <v>2252</v>
      </c>
      <c r="C26" s="2595">
        <v>45901</v>
      </c>
      <c r="D26" s="2596">
        <v>45931</v>
      </c>
      <c r="E26" s="2589">
        <v>45965</v>
      </c>
      <c r="F26" s="2590">
        <v>45994</v>
      </c>
      <c r="G26" s="2589">
        <v>46055</v>
      </c>
    </row>
    <row r="27" spans="1:7" x14ac:dyDescent="0.25">
      <c r="A27" s="2659" t="s">
        <v>2253</v>
      </c>
      <c r="B27" s="2594" t="s">
        <v>2254</v>
      </c>
      <c r="C27" s="2595">
        <v>45901</v>
      </c>
      <c r="D27" s="2596">
        <v>45931</v>
      </c>
      <c r="E27" s="2589">
        <v>45965</v>
      </c>
      <c r="F27" s="2590">
        <v>45994</v>
      </c>
      <c r="G27" s="2589">
        <v>46055</v>
      </c>
    </row>
    <row r="28" spans="1:7" x14ac:dyDescent="0.25">
      <c r="A28" s="2660"/>
      <c r="B28" s="2594" t="s">
        <v>2255</v>
      </c>
      <c r="C28" s="2595">
        <v>45901</v>
      </c>
      <c r="D28" s="2596">
        <v>45931</v>
      </c>
      <c r="E28" s="2589">
        <v>45965</v>
      </c>
      <c r="F28" s="2590">
        <v>45994</v>
      </c>
      <c r="G28" s="2589">
        <v>46055</v>
      </c>
    </row>
    <row r="29" spans="1:7" x14ac:dyDescent="0.25">
      <c r="A29" s="1819" t="s">
        <v>2256</v>
      </c>
      <c r="B29" s="2594" t="s">
        <v>2257</v>
      </c>
      <c r="C29" s="2595">
        <v>47362</v>
      </c>
      <c r="D29" s="2596">
        <v>45931</v>
      </c>
      <c r="E29" s="2589">
        <v>45965</v>
      </c>
      <c r="F29" s="2590">
        <v>45994</v>
      </c>
      <c r="G29" s="2589">
        <v>46055</v>
      </c>
    </row>
    <row r="30" spans="1:7" x14ac:dyDescent="0.25">
      <c r="A30" s="2659" t="s">
        <v>2258</v>
      </c>
      <c r="B30" s="2597" t="s">
        <v>2259</v>
      </c>
      <c r="C30" s="2595">
        <v>45901</v>
      </c>
      <c r="D30" s="2596">
        <v>45931</v>
      </c>
      <c r="E30" s="2589">
        <v>45965</v>
      </c>
      <c r="F30" s="2590">
        <v>45994</v>
      </c>
      <c r="G30" s="2589">
        <v>46055</v>
      </c>
    </row>
    <row r="31" spans="1:7" x14ac:dyDescent="0.25">
      <c r="A31" s="2660"/>
      <c r="B31" s="2597" t="s">
        <v>2260</v>
      </c>
      <c r="C31" s="2595">
        <v>45901</v>
      </c>
      <c r="D31" s="2596">
        <v>45931</v>
      </c>
      <c r="E31" s="2589">
        <v>45965</v>
      </c>
      <c r="F31" s="2590">
        <v>45994</v>
      </c>
      <c r="G31" s="2589">
        <v>46055</v>
      </c>
    </row>
    <row r="32" spans="1:7" x14ac:dyDescent="0.25">
      <c r="A32" s="2021" t="s">
        <v>2261</v>
      </c>
      <c r="B32" s="2598" t="s">
        <v>2262</v>
      </c>
      <c r="C32" s="2599">
        <v>45901</v>
      </c>
      <c r="D32" s="2596">
        <v>45931</v>
      </c>
      <c r="E32" s="2589">
        <v>45965</v>
      </c>
      <c r="F32" s="2590">
        <v>45994</v>
      </c>
      <c r="G32" s="2589">
        <v>46055</v>
      </c>
    </row>
    <row r="33" spans="1:7" x14ac:dyDescent="0.25">
      <c r="A33" s="1819" t="s">
        <v>2263</v>
      </c>
      <c r="B33" s="2594" t="s">
        <v>2264</v>
      </c>
      <c r="C33" s="2595">
        <v>45901</v>
      </c>
      <c r="D33" s="2596">
        <v>45931</v>
      </c>
      <c r="E33" s="2589">
        <v>45965</v>
      </c>
      <c r="F33" s="2590">
        <v>45994</v>
      </c>
      <c r="G33" s="2589">
        <v>46055</v>
      </c>
    </row>
    <row r="34" spans="1:7" x14ac:dyDescent="0.25">
      <c r="A34" s="1819" t="s">
        <v>2265</v>
      </c>
      <c r="B34" s="2594" t="s">
        <v>2266</v>
      </c>
      <c r="C34" s="2595">
        <v>45901</v>
      </c>
      <c r="D34" s="2596">
        <v>45931</v>
      </c>
      <c r="E34" s="2589">
        <v>45965</v>
      </c>
      <c r="F34" s="2590">
        <v>45994</v>
      </c>
      <c r="G34" s="2589">
        <v>46055</v>
      </c>
    </row>
    <row r="35" spans="1:7" x14ac:dyDescent="0.25">
      <c r="A35" s="2659" t="s">
        <v>2267</v>
      </c>
      <c r="B35" s="2594" t="s">
        <v>2268</v>
      </c>
      <c r="C35" s="2595">
        <v>45901</v>
      </c>
      <c r="D35" s="2596">
        <v>45931</v>
      </c>
      <c r="E35" s="2589">
        <v>45965</v>
      </c>
      <c r="F35" s="2590">
        <v>45994</v>
      </c>
      <c r="G35" s="2589">
        <v>46055</v>
      </c>
    </row>
    <row r="36" spans="1:7" x14ac:dyDescent="0.25">
      <c r="A36" s="2660"/>
      <c r="B36" s="2594" t="s">
        <v>2269</v>
      </c>
      <c r="C36" s="2595">
        <v>45901</v>
      </c>
      <c r="D36" s="2596">
        <v>45931</v>
      </c>
      <c r="E36" s="2589">
        <v>45965</v>
      </c>
      <c r="F36" s="2590">
        <v>45994</v>
      </c>
      <c r="G36" s="2589">
        <v>46055</v>
      </c>
    </row>
    <row r="37" spans="1:7" x14ac:dyDescent="0.25">
      <c r="A37" s="1819" t="s">
        <v>2270</v>
      </c>
      <c r="B37" s="2597" t="s">
        <v>2271</v>
      </c>
      <c r="C37" s="2595">
        <v>45901</v>
      </c>
      <c r="D37" s="2596">
        <v>45931</v>
      </c>
      <c r="E37" s="2589">
        <v>45965</v>
      </c>
      <c r="F37" s="2590">
        <v>45994</v>
      </c>
      <c r="G37" s="2589">
        <v>46055</v>
      </c>
    </row>
    <row r="38" spans="1:7" x14ac:dyDescent="0.25">
      <c r="A38" s="106" t="s">
        <v>2272</v>
      </c>
      <c r="B38" s="1954" t="s">
        <v>2273</v>
      </c>
      <c r="C38" s="2589">
        <v>45901</v>
      </c>
      <c r="D38" s="1953">
        <v>45931</v>
      </c>
      <c r="E38" s="2589">
        <v>45965</v>
      </c>
      <c r="F38" s="2590">
        <v>45994</v>
      </c>
      <c r="G38" s="2589">
        <v>46055</v>
      </c>
    </row>
    <row r="39" spans="1:7" x14ac:dyDescent="0.25">
      <c r="A39" s="1819" t="s">
        <v>2274</v>
      </c>
      <c r="B39" s="2600" t="s">
        <v>2275</v>
      </c>
      <c r="C39" s="2589">
        <v>45901</v>
      </c>
      <c r="D39" s="1953">
        <v>45931</v>
      </c>
      <c r="E39" s="2589">
        <v>45965</v>
      </c>
      <c r="F39" s="2590">
        <v>45994</v>
      </c>
      <c r="G39" s="2589">
        <v>46055</v>
      </c>
    </row>
  </sheetData>
  <mergeCells count="6">
    <mergeCell ref="A35:A36"/>
    <mergeCell ref="A1:B1"/>
    <mergeCell ref="A2:B2"/>
    <mergeCell ref="A9:A10"/>
    <mergeCell ref="A27:A28"/>
    <mergeCell ref="A30:A31"/>
  </mergeCells>
  <hyperlinks>
    <hyperlink ref="B6" r:id="rId1"/>
    <hyperlink ref="B19" r:id="rId2"/>
    <hyperlink ref="B30" r:id="rId3"/>
    <hyperlink ref="B31" r:id="rId4"/>
    <hyperlink ref="B37" r:id="rId5"/>
    <hyperlink ref="B39" r:id="rId6" display="contaduria@ontil.com.uy"/>
  </hyperlinks>
  <pageMargins left="0.7" right="0.7" top="0.75" bottom="0.75" header="0.3" footer="0.3"/>
  <pageSetup paperSize="9" orientation="portrait" verticalDpi="0" r:id="rId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2"/>
    </sheetView>
  </sheetViews>
  <sheetFormatPr baseColWidth="10" defaultRowHeight="15" x14ac:dyDescent="0.25"/>
  <cols>
    <col min="1" max="1" width="25.140625" bestFit="1" customWidth="1"/>
    <col min="2" max="2" width="13.28515625" bestFit="1" customWidth="1"/>
  </cols>
  <sheetData>
    <row r="1" spans="1:2" x14ac:dyDescent="0.25">
      <c r="A1" s="1" t="s">
        <v>2284</v>
      </c>
      <c r="B1" s="1" t="s">
        <v>2285</v>
      </c>
    </row>
    <row r="2" spans="1:2" x14ac:dyDescent="0.25">
      <c r="A2" s="1" t="s">
        <v>2286</v>
      </c>
      <c r="B2" s="1" t="s">
        <v>2287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topLeftCell="A13" zoomScale="80" zoomScaleNormal="80" workbookViewId="0">
      <selection activeCell="C20" sqref="C20"/>
    </sheetView>
  </sheetViews>
  <sheetFormatPr baseColWidth="10" defaultRowHeight="15" x14ac:dyDescent="0.25"/>
  <cols>
    <col min="1" max="1" width="42.7109375" bestFit="1" customWidth="1"/>
    <col min="2" max="2" width="28.140625" bestFit="1" customWidth="1"/>
    <col min="3" max="3" width="53.140625" style="92" bestFit="1" customWidth="1"/>
    <col min="4" max="4" width="77" style="148" bestFit="1" customWidth="1"/>
    <col min="5" max="5" width="25.140625" bestFit="1" customWidth="1"/>
    <col min="6" max="6" width="7.5703125" customWidth="1"/>
    <col min="7" max="7" width="19" customWidth="1"/>
    <col min="8" max="8" width="12.42578125" bestFit="1" customWidth="1"/>
    <col min="9" max="9" width="49.42578125" bestFit="1" customWidth="1"/>
    <col min="10" max="10" width="29.140625" bestFit="1" customWidth="1"/>
    <col min="11" max="11" width="18.140625" bestFit="1" customWidth="1"/>
    <col min="12" max="12" width="15.140625" bestFit="1" customWidth="1"/>
    <col min="13" max="13" width="23" bestFit="1" customWidth="1"/>
    <col min="14" max="14" width="24.85546875" bestFit="1" customWidth="1"/>
    <col min="16" max="16" width="51.42578125" bestFit="1" customWidth="1"/>
  </cols>
  <sheetData>
    <row r="1" spans="1:12" ht="23.25" x14ac:dyDescent="0.35">
      <c r="A1" s="586"/>
      <c r="B1" s="587"/>
      <c r="C1" s="6"/>
      <c r="D1" s="517"/>
      <c r="E1" s="6"/>
    </row>
    <row r="2" spans="1:12" ht="32.25" thickBot="1" x14ac:dyDescent="0.3">
      <c r="A2" s="185"/>
      <c r="B2" s="588" t="s">
        <v>469</v>
      </c>
      <c r="C2" s="534"/>
      <c r="D2" s="2170"/>
      <c r="E2" s="6"/>
      <c r="H2" s="455"/>
      <c r="I2" s="6"/>
    </row>
    <row r="3" spans="1:12" ht="19.5" thickBot="1" x14ac:dyDescent="0.35">
      <c r="A3" s="589"/>
      <c r="B3" s="1491" t="s">
        <v>412</v>
      </c>
      <c r="C3" s="2003" t="s">
        <v>2163</v>
      </c>
      <c r="D3" s="2170"/>
      <c r="E3" s="6"/>
      <c r="H3" s="456"/>
      <c r="I3" s="6"/>
    </row>
    <row r="4" spans="1:12" ht="18" x14ac:dyDescent="0.25">
      <c r="A4" s="2178" t="s">
        <v>0</v>
      </c>
      <c r="B4" s="2179" t="s">
        <v>1</v>
      </c>
      <c r="C4" s="2180" t="s">
        <v>545</v>
      </c>
      <c r="D4" s="517"/>
      <c r="E4" s="6"/>
      <c r="H4" s="457"/>
      <c r="I4" s="6"/>
      <c r="J4" s="276"/>
    </row>
    <row r="5" spans="1:12" ht="18" x14ac:dyDescent="0.25">
      <c r="A5" s="1459" t="s">
        <v>4</v>
      </c>
      <c r="B5" s="1459">
        <v>8298104548</v>
      </c>
      <c r="C5" s="2068" t="s">
        <v>11</v>
      </c>
      <c r="D5" s="517"/>
      <c r="H5" s="456"/>
      <c r="I5" s="6"/>
      <c r="J5" s="227"/>
    </row>
    <row r="6" spans="1:12" s="1283" customFormat="1" ht="32.25" thickBot="1" x14ac:dyDescent="0.3">
      <c r="A6" s="2528" t="s">
        <v>5</v>
      </c>
      <c r="B6" s="2528">
        <v>7865551915</v>
      </c>
      <c r="C6" s="2529" t="s">
        <v>2159</v>
      </c>
      <c r="D6" s="2171" t="s">
        <v>2296</v>
      </c>
      <c r="H6" s="1611"/>
      <c r="I6" s="1201"/>
      <c r="J6" s="1612"/>
    </row>
    <row r="7" spans="1:12" ht="48.75" thickBot="1" x14ac:dyDescent="0.35">
      <c r="A7" s="2531" t="s">
        <v>1955</v>
      </c>
      <c r="B7" s="2532">
        <v>9617101000</v>
      </c>
      <c r="C7" s="2533" t="s">
        <v>2297</v>
      </c>
      <c r="D7" s="2171" t="s">
        <v>2298</v>
      </c>
      <c r="H7" s="436"/>
      <c r="I7" s="6"/>
      <c r="J7" s="227"/>
    </row>
    <row r="8" spans="1:12" ht="15.75" x14ac:dyDescent="0.25">
      <c r="A8" s="2607" t="s">
        <v>7</v>
      </c>
      <c r="B8" s="2607">
        <v>9493833232</v>
      </c>
      <c r="C8" s="2608" t="s">
        <v>2279</v>
      </c>
      <c r="D8" s="2172"/>
      <c r="H8" s="6"/>
      <c r="I8" s="6"/>
      <c r="J8" s="227"/>
    </row>
    <row r="9" spans="1:12" ht="15.75" x14ac:dyDescent="0.25">
      <c r="A9" s="2500" t="s">
        <v>751</v>
      </c>
      <c r="B9" s="2500">
        <v>3646391346</v>
      </c>
      <c r="C9" s="1455" t="s">
        <v>2156</v>
      </c>
      <c r="D9" s="2172"/>
      <c r="H9" s="6"/>
      <c r="I9" s="6"/>
      <c r="J9" s="227"/>
    </row>
    <row r="10" spans="1:12" ht="15.75" x14ac:dyDescent="0.25">
      <c r="A10" s="536" t="s">
        <v>752</v>
      </c>
      <c r="B10" s="536">
        <v>6594792799</v>
      </c>
      <c r="C10" s="2001" t="s">
        <v>11</v>
      </c>
      <c r="D10" s="2173"/>
      <c r="I10" s="6"/>
      <c r="J10" s="227"/>
    </row>
    <row r="11" spans="1:12" ht="15.75" x14ac:dyDescent="0.25">
      <c r="A11" s="1459" t="s">
        <v>9</v>
      </c>
      <c r="B11" s="2199">
        <v>6724460000</v>
      </c>
      <c r="C11" s="1458" t="s">
        <v>11</v>
      </c>
      <c r="D11" s="2173"/>
      <c r="I11" s="149"/>
      <c r="J11" s="227"/>
      <c r="K11" s="6"/>
      <c r="L11" s="6"/>
    </row>
    <row r="12" spans="1:12" ht="15.75" x14ac:dyDescent="0.25">
      <c r="A12" s="2546" t="s">
        <v>398</v>
      </c>
      <c r="B12" s="2546">
        <v>2934275177</v>
      </c>
      <c r="C12" s="1455" t="s">
        <v>2169</v>
      </c>
      <c r="D12" s="2173"/>
      <c r="I12" s="149"/>
      <c r="J12" s="227"/>
    </row>
    <row r="13" spans="1:12" ht="15.75" x14ac:dyDescent="0.25">
      <c r="A13" s="2545" t="s">
        <v>1928</v>
      </c>
      <c r="B13" s="2546">
        <v>3655371000</v>
      </c>
      <c r="C13" s="1455" t="s">
        <v>2168</v>
      </c>
      <c r="D13" s="2173"/>
      <c r="I13" s="6"/>
    </row>
    <row r="14" spans="1:12" ht="32.25" x14ac:dyDescent="0.3">
      <c r="A14" s="2501" t="s">
        <v>1929</v>
      </c>
      <c r="B14" s="2502">
        <v>1827392567</v>
      </c>
      <c r="C14" s="1455" t="s">
        <v>2157</v>
      </c>
      <c r="D14" s="2173"/>
      <c r="I14" s="6"/>
    </row>
    <row r="15" spans="1:12" ht="16.5" thickBot="1" x14ac:dyDescent="0.3">
      <c r="A15" s="589"/>
      <c r="B15" s="534"/>
      <c r="C15" s="590"/>
      <c r="D15" s="2173"/>
    </row>
    <row r="16" spans="1:12" ht="15.75" x14ac:dyDescent="0.25">
      <c r="A16" s="589"/>
      <c r="B16" s="531" t="s">
        <v>413</v>
      </c>
      <c r="C16" s="590"/>
      <c r="D16" s="2174"/>
    </row>
    <row r="17" spans="1:12" ht="15.75" x14ac:dyDescent="0.25">
      <c r="A17" s="533" t="s">
        <v>0</v>
      </c>
      <c r="B17" s="533" t="s">
        <v>1</v>
      </c>
      <c r="C17" s="592"/>
      <c r="D17" s="2175"/>
    </row>
    <row r="18" spans="1:12" ht="15.75" x14ac:dyDescent="0.25">
      <c r="A18" s="2104" t="s">
        <v>4</v>
      </c>
      <c r="B18" s="2104">
        <v>38876652</v>
      </c>
      <c r="C18" s="2068" t="s">
        <v>11</v>
      </c>
      <c r="D18" s="2157"/>
    </row>
    <row r="19" spans="1:12" ht="15.75" x14ac:dyDescent="0.25">
      <c r="A19" s="2545" t="s">
        <v>1890</v>
      </c>
      <c r="B19" s="2546">
        <v>43091933</v>
      </c>
      <c r="C19" s="2507" t="s">
        <v>2300</v>
      </c>
      <c r="D19" s="2157"/>
    </row>
    <row r="20" spans="1:12" ht="16.5" thickBot="1" x14ac:dyDescent="0.3">
      <c r="A20" s="2534" t="s">
        <v>1889</v>
      </c>
      <c r="B20" s="2534">
        <v>26356394</v>
      </c>
      <c r="C20" s="2535" t="s">
        <v>11</v>
      </c>
      <c r="D20" s="2172"/>
      <c r="H20" s="276"/>
      <c r="I20" s="276"/>
      <c r="J20" s="276"/>
    </row>
    <row r="21" spans="1:12" ht="19.5" thickBot="1" x14ac:dyDescent="0.35">
      <c r="A21" s="2181" t="s">
        <v>6</v>
      </c>
      <c r="B21" s="2536">
        <v>35547328</v>
      </c>
      <c r="C21" s="2537" t="s">
        <v>2164</v>
      </c>
      <c r="D21" s="2172" t="s">
        <v>2003</v>
      </c>
      <c r="H21" s="149"/>
      <c r="I21" s="149"/>
      <c r="J21" s="227"/>
    </row>
    <row r="22" spans="1:12" ht="15.75" x14ac:dyDescent="0.25">
      <c r="A22" s="2530" t="s">
        <v>7</v>
      </c>
      <c r="B22" s="2530">
        <v>40197622</v>
      </c>
      <c r="C22" s="2413" t="s">
        <v>11</v>
      </c>
      <c r="D22" s="2172"/>
      <c r="F22" s="1379"/>
      <c r="H22" s="149"/>
      <c r="I22" s="149"/>
      <c r="J22" s="227"/>
    </row>
    <row r="23" spans="1:12" ht="21" x14ac:dyDescent="0.35">
      <c r="A23" s="2500" t="s">
        <v>8</v>
      </c>
      <c r="B23" s="2500">
        <v>36774178</v>
      </c>
      <c r="C23" s="2507" t="s">
        <v>2165</v>
      </c>
      <c r="D23" s="2172"/>
      <c r="H23" s="149"/>
      <c r="I23" s="331"/>
      <c r="J23" s="329"/>
      <c r="K23" s="330"/>
      <c r="L23" s="330"/>
    </row>
    <row r="24" spans="1:12" ht="21" hidden="1" x14ac:dyDescent="0.35">
      <c r="A24" s="536" t="s">
        <v>9</v>
      </c>
      <c r="B24" s="536">
        <v>33103169</v>
      </c>
      <c r="C24" s="1458" t="s">
        <v>11</v>
      </c>
      <c r="D24" s="272"/>
      <c r="E24" s="149"/>
      <c r="H24" s="149"/>
      <c r="I24" s="331"/>
      <c r="J24" s="329"/>
      <c r="K24" s="330"/>
      <c r="L24" s="330"/>
    </row>
    <row r="25" spans="1:12" ht="21" x14ac:dyDescent="0.35">
      <c r="A25" s="2546" t="s">
        <v>1946</v>
      </c>
      <c r="B25" s="2546">
        <v>41516541</v>
      </c>
      <c r="C25" s="2507" t="s">
        <v>2289</v>
      </c>
      <c r="D25" s="272"/>
      <c r="E25" s="149"/>
      <c r="H25" s="149"/>
      <c r="I25" s="331"/>
      <c r="J25" s="329"/>
      <c r="K25" s="330"/>
      <c r="L25" s="330"/>
    </row>
    <row r="26" spans="1:12" ht="21" x14ac:dyDescent="0.35">
      <c r="A26" s="2545" t="s">
        <v>1947</v>
      </c>
      <c r="B26" s="2629">
        <v>41928007</v>
      </c>
      <c r="C26" s="2507" t="s">
        <v>2288</v>
      </c>
      <c r="D26" s="2172"/>
      <c r="E26" s="149"/>
      <c r="F26" s="584"/>
      <c r="H26" s="149"/>
      <c r="I26" s="331"/>
      <c r="J26" s="329"/>
      <c r="K26" s="330"/>
      <c r="L26" s="330"/>
    </row>
    <row r="27" spans="1:12" ht="21.75" thickBot="1" x14ac:dyDescent="0.4">
      <c r="A27" s="589"/>
      <c r="B27" s="534"/>
      <c r="C27" s="591"/>
      <c r="E27" s="149"/>
      <c r="I27" s="331"/>
      <c r="J27" s="329"/>
      <c r="K27" s="330"/>
      <c r="L27" s="330"/>
    </row>
    <row r="28" spans="1:12" ht="15.75" x14ac:dyDescent="0.25">
      <c r="A28" s="589"/>
      <c r="B28" s="531" t="s">
        <v>414</v>
      </c>
      <c r="C28" s="591"/>
      <c r="E28" s="149"/>
      <c r="I28" s="6"/>
      <c r="J28" s="6"/>
    </row>
    <row r="29" spans="1:12" ht="15.75" x14ac:dyDescent="0.25">
      <c r="A29" s="533" t="s">
        <v>0</v>
      </c>
      <c r="B29" s="533" t="s">
        <v>1</v>
      </c>
      <c r="C29" s="592"/>
      <c r="E29" s="149"/>
    </row>
    <row r="30" spans="1:12" ht="16.5" thickBot="1" x14ac:dyDescent="0.3">
      <c r="A30" s="2641" t="s">
        <v>891</v>
      </c>
      <c r="B30" s="2642">
        <v>22004730000148</v>
      </c>
      <c r="C30" s="2643" t="s">
        <v>2294</v>
      </c>
      <c r="D30" s="148" t="s">
        <v>582</v>
      </c>
      <c r="E30" s="643"/>
    </row>
    <row r="31" spans="1:12" ht="19.5" thickBot="1" x14ac:dyDescent="0.35">
      <c r="A31" s="2181" t="s">
        <v>892</v>
      </c>
      <c r="B31" s="2182">
        <v>13051401000261</v>
      </c>
      <c r="C31" s="2183" t="s">
        <v>2283</v>
      </c>
      <c r="D31" s="2176" t="s">
        <v>1969</v>
      </c>
      <c r="E31" s="2124"/>
      <c r="F31" s="1410"/>
    </row>
    <row r="32" spans="1:12" ht="15.75" x14ac:dyDescent="0.25">
      <c r="A32" s="2644" t="s">
        <v>893</v>
      </c>
      <c r="B32" s="2645">
        <v>24033527000189</v>
      </c>
      <c r="C32" s="2608" t="s">
        <v>2295</v>
      </c>
      <c r="D32" s="148" t="s">
        <v>582</v>
      </c>
      <c r="E32" s="643"/>
    </row>
    <row r="33" spans="1:16" ht="31.5" x14ac:dyDescent="0.25">
      <c r="A33" s="2646" t="s">
        <v>1336</v>
      </c>
      <c r="B33" s="2647">
        <v>24053096000169</v>
      </c>
      <c r="C33" s="1458" t="s">
        <v>11</v>
      </c>
      <c r="D33" s="148" t="s">
        <v>1942</v>
      </c>
      <c r="E33" s="643"/>
      <c r="I33" s="276"/>
      <c r="J33" s="276"/>
    </row>
    <row r="34" spans="1:16" ht="37.5" x14ac:dyDescent="0.3">
      <c r="A34" s="1083" t="s">
        <v>1070</v>
      </c>
      <c r="B34" s="1456">
        <v>95616954000191</v>
      </c>
      <c r="C34" s="1457" t="s">
        <v>1253</v>
      </c>
      <c r="D34" s="148" t="s">
        <v>1071</v>
      </c>
      <c r="F34" s="277"/>
      <c r="G34" s="278"/>
      <c r="I34" s="149"/>
      <c r="J34" s="227"/>
    </row>
    <row r="35" spans="1:16" ht="31.5" x14ac:dyDescent="0.25">
      <c r="A35" s="2501" t="s">
        <v>1877</v>
      </c>
      <c r="B35" s="2648">
        <v>17045432000268</v>
      </c>
      <c r="C35" s="1455" t="s">
        <v>2299</v>
      </c>
      <c r="D35" s="1826" t="s">
        <v>1781</v>
      </c>
      <c r="E35" s="584"/>
      <c r="F35" s="277"/>
      <c r="G35" s="278"/>
      <c r="I35" s="149"/>
      <c r="J35" s="227"/>
    </row>
    <row r="36" spans="1:16" ht="21" x14ac:dyDescent="0.35">
      <c r="A36" s="419"/>
      <c r="B36" s="1827"/>
      <c r="D36" s="725"/>
      <c r="E36" s="6"/>
      <c r="F36" s="658"/>
      <c r="G36" s="247"/>
      <c r="H36" s="6"/>
      <c r="I36" s="149"/>
      <c r="J36" s="227"/>
    </row>
    <row r="37" spans="1:16" ht="21" x14ac:dyDescent="0.35">
      <c r="A37" s="419"/>
      <c r="B37" s="537"/>
      <c r="D37" s="725"/>
      <c r="E37" s="6"/>
      <c r="F37" s="657"/>
      <c r="G37" s="6"/>
      <c r="H37" s="6"/>
    </row>
    <row r="38" spans="1:16" ht="21" x14ac:dyDescent="0.35">
      <c r="A38" s="419"/>
      <c r="B38" s="538"/>
      <c r="D38" s="725"/>
      <c r="E38" s="6"/>
      <c r="F38" s="6"/>
      <c r="G38" s="331"/>
      <c r="H38" s="6"/>
      <c r="P38" s="168"/>
    </row>
    <row r="39" spans="1:16" ht="21" x14ac:dyDescent="0.35">
      <c r="A39" s="419"/>
      <c r="B39" s="538"/>
      <c r="D39" s="725"/>
      <c r="E39" s="828"/>
      <c r="F39" s="978"/>
      <c r="G39" s="331"/>
      <c r="H39" s="6"/>
      <c r="P39" s="168"/>
    </row>
    <row r="40" spans="1:16" ht="23.25" x14ac:dyDescent="0.35">
      <c r="A40" s="419"/>
      <c r="D40" s="767"/>
      <c r="E40" s="979"/>
      <c r="F40" s="623"/>
      <c r="G40" s="7"/>
      <c r="H40" s="6"/>
      <c r="P40" s="168"/>
    </row>
    <row r="41" spans="1:16" ht="23.25" customHeight="1" x14ac:dyDescent="0.35">
      <c r="A41" s="419"/>
      <c r="E41" s="1365"/>
      <c r="F41" s="979"/>
      <c r="G41" s="7"/>
      <c r="H41" s="6"/>
      <c r="P41" s="168"/>
    </row>
    <row r="42" spans="1:16" ht="21" x14ac:dyDescent="0.35">
      <c r="A42" s="419"/>
      <c r="E42" s="1363"/>
      <c r="F42" s="979"/>
      <c r="G42" s="7"/>
      <c r="H42" s="6"/>
      <c r="P42" s="168"/>
    </row>
    <row r="43" spans="1:16" ht="18.75" x14ac:dyDescent="0.3">
      <c r="A43" s="419"/>
      <c r="E43" s="1364"/>
      <c r="F43" s="6"/>
      <c r="G43" s="7"/>
      <c r="H43" s="6"/>
      <c r="P43" s="168"/>
    </row>
    <row r="44" spans="1:16" ht="18.75" x14ac:dyDescent="0.3">
      <c r="A44" s="419"/>
      <c r="E44" s="1363"/>
      <c r="F44" s="6"/>
      <c r="G44" s="7"/>
      <c r="H44" s="6"/>
      <c r="P44" s="168"/>
    </row>
    <row r="45" spans="1:16" ht="18.75" x14ac:dyDescent="0.3">
      <c r="A45" s="419"/>
      <c r="E45" s="1363"/>
      <c r="F45" s="6"/>
      <c r="G45" s="7"/>
      <c r="H45" s="6"/>
      <c r="P45" s="168"/>
    </row>
    <row r="46" spans="1:16" ht="23.25" x14ac:dyDescent="0.35">
      <c r="A46" s="538"/>
      <c r="E46" s="981"/>
      <c r="F46" s="623"/>
      <c r="G46" s="982"/>
      <c r="H46" s="6"/>
      <c r="P46" s="168"/>
    </row>
    <row r="47" spans="1:16" ht="21" x14ac:dyDescent="0.35">
      <c r="A47" s="538"/>
      <c r="B47" s="537"/>
      <c r="E47" s="980"/>
      <c r="F47" s="979"/>
      <c r="G47" s="982"/>
      <c r="H47" s="6"/>
      <c r="P47" s="168"/>
    </row>
    <row r="48" spans="1:16" ht="21" x14ac:dyDescent="0.35">
      <c r="A48" s="538"/>
      <c r="B48" s="537"/>
      <c r="E48" s="981"/>
      <c r="F48" s="979"/>
      <c r="G48" s="982"/>
    </row>
    <row r="49" spans="1:10" ht="21" x14ac:dyDescent="0.35">
      <c r="A49" s="538"/>
      <c r="B49" s="1603"/>
      <c r="C49" s="247"/>
      <c r="D49" s="272"/>
      <c r="E49" s="980"/>
      <c r="F49" s="981"/>
      <c r="G49" s="982"/>
    </row>
    <row r="50" spans="1:10" ht="23.25" x14ac:dyDescent="0.35">
      <c r="A50" s="538"/>
      <c r="B50" s="1603"/>
      <c r="C50" s="1604"/>
      <c r="D50" s="272"/>
      <c r="E50" s="980"/>
      <c r="F50" s="981"/>
      <c r="G50" s="983"/>
    </row>
    <row r="51" spans="1:10" ht="23.25" x14ac:dyDescent="0.35">
      <c r="A51" s="538"/>
      <c r="B51" s="977"/>
      <c r="C51" s="1605"/>
      <c r="D51" s="272"/>
      <c r="E51" s="981"/>
      <c r="F51" s="981"/>
      <c r="G51" s="983"/>
    </row>
    <row r="52" spans="1:10" ht="23.25" x14ac:dyDescent="0.35">
      <c r="A52" s="538"/>
      <c r="B52" s="977"/>
      <c r="C52" s="1604"/>
      <c r="D52" s="272"/>
      <c r="E52" s="7"/>
      <c r="F52" s="978"/>
      <c r="G52" s="984"/>
      <c r="J52" s="622"/>
    </row>
    <row r="53" spans="1:10" ht="23.25" x14ac:dyDescent="0.35">
      <c r="A53" s="538"/>
      <c r="B53" s="977"/>
      <c r="C53" s="1604"/>
      <c r="D53" s="272"/>
      <c r="E53" s="7"/>
      <c r="F53" s="978"/>
      <c r="G53" s="985"/>
      <c r="J53" s="622"/>
    </row>
    <row r="54" spans="1:10" ht="23.25" x14ac:dyDescent="0.35">
      <c r="A54" s="538"/>
      <c r="B54" s="977"/>
      <c r="C54" s="1604"/>
      <c r="D54" s="272"/>
      <c r="E54" s="92"/>
      <c r="F54" s="92"/>
      <c r="G54" s="827"/>
      <c r="J54" s="622"/>
    </row>
    <row r="55" spans="1:10" ht="23.25" x14ac:dyDescent="0.35">
      <c r="A55" s="538"/>
      <c r="B55" s="977"/>
      <c r="C55" s="247"/>
      <c r="D55" s="272"/>
      <c r="E55" s="92"/>
      <c r="F55" s="92"/>
      <c r="G55" s="92"/>
      <c r="J55" s="622"/>
    </row>
    <row r="56" spans="1:10" ht="23.25" x14ac:dyDescent="0.35">
      <c r="A56" s="538"/>
      <c r="B56" s="977"/>
      <c r="C56" s="1604"/>
      <c r="D56" s="272"/>
    </row>
    <row r="57" spans="1:10" ht="23.25" x14ac:dyDescent="0.35">
      <c r="A57" s="538"/>
      <c r="B57" s="977"/>
      <c r="C57" s="1605"/>
      <c r="D57" s="272"/>
    </row>
    <row r="58" spans="1:10" ht="23.25" x14ac:dyDescent="0.35">
      <c r="A58" s="538"/>
      <c r="B58" s="765"/>
      <c r="C58" s="1604"/>
      <c r="D58" s="272"/>
    </row>
    <row r="59" spans="1:10" ht="23.25" x14ac:dyDescent="0.35">
      <c r="A59" s="419"/>
      <c r="B59" s="765"/>
      <c r="C59" s="1604"/>
      <c r="D59" s="272"/>
    </row>
    <row r="60" spans="1:10" ht="23.25" x14ac:dyDescent="0.35">
      <c r="A60" s="530"/>
      <c r="B60" s="622"/>
      <c r="C60" s="1604"/>
      <c r="D60" s="272"/>
    </row>
    <row r="61" spans="1:10" x14ac:dyDescent="0.25">
      <c r="B61" s="149"/>
      <c r="C61" s="247"/>
      <c r="D61" s="2177"/>
    </row>
    <row r="62" spans="1:10" x14ac:dyDescent="0.25">
      <c r="B62" s="149"/>
      <c r="C62" s="247"/>
      <c r="D62" s="272"/>
    </row>
    <row r="63" spans="1:10" ht="23.25" x14ac:dyDescent="0.35">
      <c r="B63" s="149"/>
      <c r="C63" s="247"/>
      <c r="D63" s="272"/>
      <c r="F63" s="623"/>
    </row>
    <row r="70" spans="1:6" x14ac:dyDescent="0.25">
      <c r="B70" s="6"/>
      <c r="C70" s="7"/>
    </row>
    <row r="71" spans="1:6" x14ac:dyDescent="0.25">
      <c r="B71" s="6"/>
      <c r="C71" s="7"/>
    </row>
    <row r="72" spans="1:6" x14ac:dyDescent="0.25">
      <c r="B72" s="6"/>
      <c r="C72" s="7"/>
    </row>
    <row r="73" spans="1:6" x14ac:dyDescent="0.25">
      <c r="B73" s="6"/>
      <c r="C73" s="7"/>
    </row>
    <row r="74" spans="1:6" ht="23.25" x14ac:dyDescent="0.35">
      <c r="A74" s="634"/>
      <c r="B74" s="635"/>
      <c r="C74" s="634"/>
      <c r="F74" s="624"/>
    </row>
    <row r="75" spans="1:6" ht="23.25" x14ac:dyDescent="0.35">
      <c r="A75" s="636"/>
      <c r="B75" s="636"/>
      <c r="C75" s="640"/>
      <c r="F75" s="624"/>
    </row>
    <row r="76" spans="1:6" ht="23.25" x14ac:dyDescent="0.35">
      <c r="A76" s="636"/>
      <c r="B76" s="636"/>
      <c r="C76" s="640"/>
      <c r="D76" s="990"/>
      <c r="F76" s="624"/>
    </row>
    <row r="77" spans="1:6" ht="23.25" x14ac:dyDescent="0.35">
      <c r="A77" s="535"/>
      <c r="B77" s="535"/>
      <c r="C77" s="641"/>
      <c r="F77" s="624"/>
    </row>
    <row r="78" spans="1:6" ht="23.25" x14ac:dyDescent="0.35">
      <c r="A78" s="535"/>
      <c r="B78" s="535"/>
      <c r="C78" s="641"/>
      <c r="F78" s="624"/>
    </row>
    <row r="79" spans="1:6" ht="23.25" x14ac:dyDescent="0.35">
      <c r="A79" s="535"/>
      <c r="B79" s="535"/>
      <c r="C79" s="641"/>
      <c r="F79" s="623"/>
    </row>
    <row r="80" spans="1:6" ht="15.75" x14ac:dyDescent="0.25">
      <c r="A80" s="535"/>
      <c r="B80" s="535"/>
      <c r="C80" s="641"/>
    </row>
    <row r="81" spans="1:3" ht="15.75" x14ac:dyDescent="0.25">
      <c r="A81" s="535"/>
      <c r="B81" s="535"/>
      <c r="C81" s="641"/>
    </row>
    <row r="82" spans="1:3" ht="15.75" x14ac:dyDescent="0.25">
      <c r="A82" s="535"/>
      <c r="B82" s="535"/>
      <c r="C82" s="641"/>
    </row>
    <row r="83" spans="1:3" ht="15.75" x14ac:dyDescent="0.25">
      <c r="A83" s="534"/>
      <c r="B83" s="535"/>
      <c r="C83" s="641"/>
    </row>
    <row r="84" spans="1:3" ht="15.75" x14ac:dyDescent="0.25">
      <c r="A84" s="534"/>
      <c r="B84" s="534"/>
      <c r="C84" s="534"/>
    </row>
    <row r="85" spans="1:3" ht="15.75" x14ac:dyDescent="0.25">
      <c r="A85" s="534"/>
      <c r="B85" s="637"/>
      <c r="C85" s="534"/>
    </row>
    <row r="86" spans="1:3" ht="15.75" x14ac:dyDescent="0.25">
      <c r="A86" s="634"/>
      <c r="B86" s="634"/>
      <c r="C86" s="534"/>
    </row>
    <row r="87" spans="1:3" ht="15.75" x14ac:dyDescent="0.25">
      <c r="A87" s="535"/>
      <c r="B87" s="535"/>
      <c r="C87" s="641"/>
    </row>
    <row r="88" spans="1:3" ht="15.75" x14ac:dyDescent="0.25">
      <c r="A88" s="636"/>
      <c r="B88" s="636"/>
      <c r="C88" s="642"/>
    </row>
    <row r="89" spans="1:3" ht="15.75" x14ac:dyDescent="0.25">
      <c r="A89" s="535"/>
      <c r="B89" s="535"/>
      <c r="C89" s="641"/>
    </row>
    <row r="90" spans="1:3" ht="15.75" x14ac:dyDescent="0.25">
      <c r="A90" s="535"/>
      <c r="B90" s="535"/>
      <c r="C90" s="641"/>
    </row>
    <row r="91" spans="1:3" ht="15.75" x14ac:dyDescent="0.25">
      <c r="A91" s="535"/>
      <c r="B91" s="535"/>
      <c r="C91" s="641"/>
    </row>
    <row r="92" spans="1:3" ht="15.75" x14ac:dyDescent="0.25">
      <c r="A92" s="535"/>
      <c r="B92" s="535"/>
      <c r="C92" s="641"/>
    </row>
    <row r="93" spans="1:3" ht="15.75" x14ac:dyDescent="0.25">
      <c r="A93" s="637"/>
      <c r="B93" s="637"/>
      <c r="C93" s="643"/>
    </row>
    <row r="94" spans="1:3" ht="15.75" x14ac:dyDescent="0.25">
      <c r="A94" s="534"/>
      <c r="B94" s="534"/>
      <c r="C94" s="641"/>
    </row>
    <row r="95" spans="1:3" ht="15.75" x14ac:dyDescent="0.25">
      <c r="A95" s="534"/>
      <c r="B95" s="534"/>
      <c r="C95" s="641"/>
    </row>
    <row r="96" spans="1:3" ht="15.75" x14ac:dyDescent="0.25">
      <c r="A96" s="534"/>
      <c r="B96" s="637"/>
      <c r="C96" s="641"/>
    </row>
    <row r="97" spans="1:3" ht="15.75" x14ac:dyDescent="0.25">
      <c r="A97" s="634"/>
      <c r="B97" s="634"/>
      <c r="C97" s="534"/>
    </row>
    <row r="98" spans="1:3" ht="15.75" x14ac:dyDescent="0.25">
      <c r="A98" s="535"/>
      <c r="B98" s="638"/>
      <c r="C98" s="641"/>
    </row>
    <row r="99" spans="1:3" ht="15.75" x14ac:dyDescent="0.25">
      <c r="A99" s="535"/>
      <c r="B99" s="638"/>
      <c r="C99" s="641"/>
    </row>
    <row r="100" spans="1:3" ht="15.75" hidden="1" x14ac:dyDescent="0.25">
      <c r="A100" s="535"/>
      <c r="B100" s="639"/>
      <c r="C100" s="534"/>
    </row>
    <row r="101" spans="1:3" ht="15.75" x14ac:dyDescent="0.25">
      <c r="A101" s="535"/>
      <c r="B101" s="638"/>
      <c r="C101" s="641"/>
    </row>
    <row r="102" spans="1:3" ht="15.75" x14ac:dyDescent="0.25">
      <c r="A102" s="535"/>
      <c r="B102" s="638"/>
      <c r="C102" s="534"/>
    </row>
    <row r="103" spans="1:3" x14ac:dyDescent="0.25">
      <c r="A103" s="6"/>
      <c r="B103" s="6"/>
      <c r="C103" s="7"/>
    </row>
    <row r="104" spans="1:3" x14ac:dyDescent="0.25">
      <c r="A104" s="6"/>
      <c r="B104" s="6"/>
    </row>
    <row r="105" spans="1:3" ht="15.75" x14ac:dyDescent="0.25">
      <c r="A105" s="634"/>
      <c r="B105" s="635"/>
    </row>
    <row r="106" spans="1:3" ht="15.75" x14ac:dyDescent="0.25">
      <c r="A106" s="636"/>
      <c r="B106" s="636"/>
    </row>
    <row r="107" spans="1:3" ht="15.75" x14ac:dyDescent="0.25">
      <c r="A107" s="636"/>
      <c r="B107" s="636"/>
    </row>
    <row r="108" spans="1:3" ht="15.75" x14ac:dyDescent="0.25">
      <c r="A108" s="535"/>
      <c r="B108" s="535"/>
    </row>
    <row r="109" spans="1:3" ht="15.75" x14ac:dyDescent="0.25">
      <c r="A109" s="535"/>
      <c r="B109" s="535"/>
    </row>
    <row r="110" spans="1:3" ht="15.75" x14ac:dyDescent="0.25">
      <c r="A110" s="535"/>
      <c r="B110" s="535"/>
    </row>
    <row r="111" spans="1:3" ht="15.75" x14ac:dyDescent="0.25">
      <c r="A111" s="535"/>
      <c r="B111" s="535"/>
    </row>
    <row r="112" spans="1:3" ht="15.75" x14ac:dyDescent="0.25">
      <c r="A112" s="535"/>
      <c r="B112" s="535"/>
    </row>
    <row r="113" spans="1:2" ht="15.75" x14ac:dyDescent="0.25">
      <c r="A113" s="535"/>
      <c r="B113" s="535"/>
    </row>
    <row r="114" spans="1:2" ht="15.75" x14ac:dyDescent="0.25">
      <c r="A114" s="534"/>
      <c r="B114" s="535"/>
    </row>
    <row r="115" spans="1:2" ht="15.75" x14ac:dyDescent="0.25">
      <c r="A115" s="534"/>
      <c r="B115" s="534"/>
    </row>
    <row r="116" spans="1:2" ht="15.75" x14ac:dyDescent="0.25">
      <c r="A116" s="534"/>
      <c r="B116" s="637"/>
    </row>
    <row r="117" spans="1:2" ht="15.75" x14ac:dyDescent="0.25">
      <c r="A117" s="634"/>
      <c r="B117" s="634"/>
    </row>
    <row r="118" spans="1:2" ht="15.75" x14ac:dyDescent="0.25">
      <c r="A118" s="535"/>
      <c r="B118" s="535"/>
    </row>
    <row r="119" spans="1:2" ht="15.75" x14ac:dyDescent="0.25">
      <c r="A119" s="636"/>
      <c r="B119" s="636"/>
    </row>
    <row r="120" spans="1:2" ht="15.75" x14ac:dyDescent="0.25">
      <c r="A120" s="535"/>
      <c r="B120" s="535"/>
    </row>
    <row r="121" spans="1:2" ht="15.75" x14ac:dyDescent="0.25">
      <c r="A121" s="535"/>
      <c r="B121" s="535"/>
    </row>
    <row r="122" spans="1:2" ht="15.75" x14ac:dyDescent="0.25">
      <c r="A122" s="535"/>
      <c r="B122" s="535"/>
    </row>
    <row r="123" spans="1:2" ht="15.75" x14ac:dyDescent="0.25">
      <c r="A123" s="535"/>
      <c r="B123" s="535"/>
    </row>
    <row r="124" spans="1:2" ht="15.75" x14ac:dyDescent="0.25">
      <c r="A124" s="637"/>
      <c r="B124" s="637"/>
    </row>
    <row r="125" spans="1:2" ht="15.75" x14ac:dyDescent="0.25">
      <c r="A125" s="534"/>
      <c r="B125" s="534"/>
    </row>
    <row r="126" spans="1:2" ht="15.75" x14ac:dyDescent="0.25">
      <c r="A126" s="534"/>
      <c r="B126" s="534"/>
    </row>
    <row r="127" spans="1:2" ht="15.75" x14ac:dyDescent="0.25">
      <c r="A127" s="534"/>
      <c r="B127" s="637"/>
    </row>
    <row r="128" spans="1:2" ht="15.75" x14ac:dyDescent="0.25">
      <c r="A128" s="634"/>
      <c r="B128" s="634"/>
    </row>
    <row r="129" spans="1:2" ht="15.75" x14ac:dyDescent="0.25">
      <c r="A129" s="535"/>
      <c r="B129" s="638"/>
    </row>
    <row r="130" spans="1:2" ht="15.75" x14ac:dyDescent="0.25">
      <c r="A130" s="535"/>
      <c r="B130" s="638"/>
    </row>
    <row r="131" spans="1:2" ht="15.75" x14ac:dyDescent="0.25">
      <c r="A131" s="535"/>
      <c r="B131" s="639"/>
    </row>
    <row r="132" spans="1:2" ht="15.75" x14ac:dyDescent="0.25">
      <c r="A132" s="535"/>
      <c r="B132" s="638"/>
    </row>
    <row r="133" spans="1:2" ht="15.75" x14ac:dyDescent="0.25">
      <c r="A133" s="535"/>
      <c r="B133" s="638"/>
    </row>
  </sheetData>
  <pageMargins left="0.23622047244094488" right="0.23622047244094488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workbookViewId="0">
      <selection activeCell="A25" sqref="A25"/>
    </sheetView>
  </sheetViews>
  <sheetFormatPr baseColWidth="10" defaultRowHeight="15" x14ac:dyDescent="0.25"/>
  <cols>
    <col min="1" max="1" width="18.7109375" bestFit="1" customWidth="1"/>
    <col min="5" max="5" width="14" customWidth="1"/>
    <col min="6" max="6" width="10.7109375" bestFit="1" customWidth="1"/>
    <col min="7" max="7" width="34.5703125" bestFit="1" customWidth="1"/>
  </cols>
  <sheetData>
    <row r="1" spans="1:7" ht="19.5" thickBot="1" x14ac:dyDescent="0.35">
      <c r="A1" s="1785" t="s">
        <v>1714</v>
      </c>
      <c r="D1" t="s">
        <v>1870</v>
      </c>
    </row>
    <row r="2" spans="1:7" ht="15.75" thickBot="1" x14ac:dyDescent="0.3">
      <c r="A2" s="2293" t="s">
        <v>1715</v>
      </c>
      <c r="B2" s="2294" t="s">
        <v>2</v>
      </c>
      <c r="C2" s="2294" t="s">
        <v>1716</v>
      </c>
      <c r="D2" s="2294" t="s">
        <v>415</v>
      </c>
      <c r="E2" s="2294" t="s">
        <v>2039</v>
      </c>
      <c r="F2" s="2294" t="s">
        <v>1869</v>
      </c>
      <c r="G2" s="2299" t="s">
        <v>1719</v>
      </c>
    </row>
    <row r="3" spans="1:7" x14ac:dyDescent="0.25">
      <c r="A3" s="2295" t="s">
        <v>151</v>
      </c>
      <c r="B3" s="2300">
        <v>62040.08</v>
      </c>
      <c r="C3" s="2301">
        <v>45971</v>
      </c>
      <c r="D3" s="2302" t="s">
        <v>1718</v>
      </c>
      <c r="E3" s="2312">
        <v>786265555676</v>
      </c>
      <c r="F3" s="2313">
        <v>45973</v>
      </c>
      <c r="G3" s="2303" t="s">
        <v>1720</v>
      </c>
    </row>
    <row r="4" spans="1:7" x14ac:dyDescent="0.25">
      <c r="A4" s="2296" t="s">
        <v>148</v>
      </c>
      <c r="B4" s="2304">
        <v>62040.08</v>
      </c>
      <c r="C4" s="1953">
        <v>46001</v>
      </c>
      <c r="D4" s="1954" t="s">
        <v>1718</v>
      </c>
      <c r="E4" s="2314">
        <v>786660562020</v>
      </c>
      <c r="F4" s="1804">
        <v>46003</v>
      </c>
      <c r="G4" s="2305" t="s">
        <v>1721</v>
      </c>
    </row>
    <row r="5" spans="1:7" x14ac:dyDescent="0.25">
      <c r="A5" s="2296" t="s">
        <v>1717</v>
      </c>
      <c r="B5" s="2304">
        <v>62040.08</v>
      </c>
      <c r="C5" s="1953">
        <v>46032</v>
      </c>
      <c r="D5" s="1954" t="s">
        <v>1718</v>
      </c>
      <c r="E5" s="2314">
        <v>786062050680</v>
      </c>
      <c r="F5" s="2020">
        <v>46038</v>
      </c>
      <c r="G5" s="2205" t="s">
        <v>1722</v>
      </c>
    </row>
    <row r="6" spans="1:7" x14ac:dyDescent="0.25">
      <c r="A6" s="2297" t="s">
        <v>538</v>
      </c>
      <c r="B6" s="2306">
        <v>62040.08</v>
      </c>
      <c r="C6" s="1779">
        <v>46063</v>
      </c>
      <c r="D6" s="1783" t="s">
        <v>1718</v>
      </c>
      <c r="E6" s="2309"/>
      <c r="F6" s="668"/>
      <c r="G6" s="2305" t="s">
        <v>1723</v>
      </c>
    </row>
    <row r="7" spans="1:7" x14ac:dyDescent="0.25">
      <c r="A7" s="2297" t="s">
        <v>603</v>
      </c>
      <c r="B7" s="2306">
        <v>62040.08</v>
      </c>
      <c r="C7" s="1779">
        <v>46091</v>
      </c>
      <c r="D7" s="1783" t="s">
        <v>1718</v>
      </c>
      <c r="E7" s="2309"/>
      <c r="F7" s="668"/>
      <c r="G7" s="2305" t="s">
        <v>483</v>
      </c>
    </row>
    <row r="8" spans="1:7" ht="15.75" thickBot="1" x14ac:dyDescent="0.3">
      <c r="A8" s="2298" t="s">
        <v>804</v>
      </c>
      <c r="B8" s="2307">
        <v>62040.08</v>
      </c>
      <c r="C8" s="1780">
        <v>46122</v>
      </c>
      <c r="D8" s="1784" t="s">
        <v>1718</v>
      </c>
      <c r="E8" s="2310"/>
      <c r="F8" s="367"/>
      <c r="G8" s="2308" t="s">
        <v>1724</v>
      </c>
    </row>
    <row r="9" spans="1:7" ht="15.75" thickBot="1" x14ac:dyDescent="0.3">
      <c r="A9" s="1781" t="s">
        <v>19</v>
      </c>
      <c r="B9" s="1782">
        <f>SUM(B3:B8)</f>
        <v>372240.48000000004</v>
      </c>
    </row>
    <row r="10" spans="1:7" ht="15.75" thickBot="1" x14ac:dyDescent="0.3"/>
    <row r="11" spans="1:7" ht="15.75" thickBot="1" x14ac:dyDescent="0.3">
      <c r="A11" s="2118" t="s">
        <v>1962</v>
      </c>
      <c r="B11" s="1409"/>
      <c r="C11" s="1410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FFFF00"/>
  </sheetPr>
  <dimension ref="A4:R110"/>
  <sheetViews>
    <sheetView topLeftCell="B85" zoomScale="80" zoomScaleNormal="80" workbookViewId="0">
      <selection activeCell="I107" sqref="I107"/>
    </sheetView>
  </sheetViews>
  <sheetFormatPr baseColWidth="10" defaultRowHeight="15" x14ac:dyDescent="0.25"/>
  <cols>
    <col min="1" max="1" width="16.28515625" bestFit="1" customWidth="1"/>
    <col min="2" max="2" width="16.7109375" customWidth="1"/>
    <col min="3" max="3" width="16.42578125" customWidth="1"/>
    <col min="4" max="4" width="17.28515625" customWidth="1"/>
    <col min="6" max="6" width="16.140625" customWidth="1"/>
    <col min="7" max="8" width="16.42578125" bestFit="1" customWidth="1"/>
    <col min="12" max="12" width="14.28515625" bestFit="1" customWidth="1"/>
    <col min="14" max="14" width="20" bestFit="1" customWidth="1"/>
  </cols>
  <sheetData>
    <row r="4" spans="1:15" ht="18.75" x14ac:dyDescent="0.3">
      <c r="B4" s="94" t="s">
        <v>13</v>
      </c>
      <c r="C4" s="94" t="s">
        <v>0</v>
      </c>
      <c r="D4" s="94" t="s">
        <v>14</v>
      </c>
    </row>
    <row r="5" spans="1:15" x14ac:dyDescent="0.25">
      <c r="A5" t="s">
        <v>320</v>
      </c>
      <c r="B5" s="9">
        <v>5384</v>
      </c>
      <c r="C5" s="1" t="s">
        <v>15</v>
      </c>
      <c r="D5" s="10">
        <v>5145</v>
      </c>
      <c r="E5" s="53" t="s">
        <v>134</v>
      </c>
    </row>
    <row r="6" spans="1:15" x14ac:dyDescent="0.25">
      <c r="A6" t="s">
        <v>321</v>
      </c>
      <c r="B6" s="113">
        <v>5518</v>
      </c>
      <c r="C6" s="93" t="s">
        <v>16</v>
      </c>
      <c r="D6" s="114">
        <v>6276</v>
      </c>
      <c r="E6" s="22" t="s">
        <v>134</v>
      </c>
      <c r="F6" s="22" t="s">
        <v>155</v>
      </c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5">
      <c r="A7" t="s">
        <v>320</v>
      </c>
      <c r="B7" s="9">
        <v>5495</v>
      </c>
      <c r="C7" s="1" t="s">
        <v>17</v>
      </c>
      <c r="D7" s="10">
        <v>3430</v>
      </c>
      <c r="E7" t="s">
        <v>134</v>
      </c>
    </row>
    <row r="8" spans="1:15" x14ac:dyDescent="0.25">
      <c r="A8" t="s">
        <v>320</v>
      </c>
      <c r="B8" s="9">
        <v>5495</v>
      </c>
      <c r="C8" s="1" t="s">
        <v>17</v>
      </c>
      <c r="D8" s="10">
        <v>6929</v>
      </c>
      <c r="E8" t="s">
        <v>134</v>
      </c>
    </row>
    <row r="9" spans="1:15" x14ac:dyDescent="0.25">
      <c r="A9" t="s">
        <v>320</v>
      </c>
      <c r="B9" s="9">
        <v>4281</v>
      </c>
      <c r="C9" s="1" t="s">
        <v>18</v>
      </c>
      <c r="D9" s="10">
        <v>3430</v>
      </c>
      <c r="E9" t="s">
        <v>134</v>
      </c>
    </row>
    <row r="10" spans="1:15" x14ac:dyDescent="0.25">
      <c r="A10" t="s">
        <v>320</v>
      </c>
      <c r="B10" s="95">
        <v>5151</v>
      </c>
      <c r="C10" s="96" t="s">
        <v>6</v>
      </c>
      <c r="D10" s="10">
        <v>3430</v>
      </c>
      <c r="E10" t="s">
        <v>134</v>
      </c>
    </row>
    <row r="11" spans="1:15" x14ac:dyDescent="0.25">
      <c r="C11" s="11" t="s">
        <v>19</v>
      </c>
      <c r="D11" s="97">
        <f>D5+D7+D8+D9+D10</f>
        <v>22364</v>
      </c>
    </row>
    <row r="14" spans="1:15" x14ac:dyDescent="0.25">
      <c r="B14" s="116" t="s">
        <v>162</v>
      </c>
      <c r="C14" s="116"/>
      <c r="D14" s="116"/>
      <c r="E14" s="116"/>
      <c r="F14" s="116"/>
      <c r="G14" s="116"/>
      <c r="H14" s="116"/>
    </row>
    <row r="18" spans="1:16" ht="15.75" thickBot="1" x14ac:dyDescent="0.3"/>
    <row r="19" spans="1:16" x14ac:dyDescent="0.25">
      <c r="A19" s="195"/>
      <c r="B19" s="196"/>
      <c r="C19" s="196"/>
      <c r="D19" s="196"/>
      <c r="E19" s="196"/>
      <c r="F19" s="196"/>
      <c r="G19" s="197"/>
      <c r="J19" s="195"/>
      <c r="K19" s="196"/>
      <c r="L19" s="196"/>
      <c r="M19" s="196"/>
      <c r="N19" s="196"/>
      <c r="O19" s="196"/>
      <c r="P19" s="197"/>
    </row>
    <row r="20" spans="1:16" x14ac:dyDescent="0.25">
      <c r="A20" s="198"/>
      <c r="B20" s="6"/>
      <c r="C20" s="6"/>
      <c r="D20" s="353" t="s">
        <v>474</v>
      </c>
      <c r="E20" s="6"/>
      <c r="F20" s="6"/>
      <c r="G20" s="199"/>
      <c r="J20" s="198"/>
      <c r="K20" s="6"/>
      <c r="L20" s="6"/>
      <c r="M20" s="353" t="s">
        <v>475</v>
      </c>
      <c r="N20" s="6"/>
      <c r="O20" s="6"/>
      <c r="P20" s="199"/>
    </row>
    <row r="21" spans="1:16" ht="18.75" x14ac:dyDescent="0.3">
      <c r="A21" s="198"/>
      <c r="B21" s="94" t="s">
        <v>13</v>
      </c>
      <c r="C21" s="94" t="s">
        <v>0</v>
      </c>
      <c r="D21" s="94" t="s">
        <v>14</v>
      </c>
      <c r="E21" s="6"/>
      <c r="F21" s="6"/>
      <c r="G21" s="199"/>
      <c r="J21" s="198"/>
      <c r="K21" s="94" t="s">
        <v>13</v>
      </c>
      <c r="L21" s="94" t="s">
        <v>0</v>
      </c>
      <c r="M21" s="94" t="s">
        <v>14</v>
      </c>
      <c r="N21" s="6"/>
      <c r="O21" s="6"/>
      <c r="P21" s="199"/>
    </row>
    <row r="22" spans="1:16" x14ac:dyDescent="0.25">
      <c r="A22" s="198"/>
      <c r="B22" s="9">
        <v>5384</v>
      </c>
      <c r="C22" s="1" t="s">
        <v>15</v>
      </c>
      <c r="D22" s="225"/>
      <c r="E22" s="6"/>
      <c r="F22" s="6"/>
      <c r="G22" s="199"/>
      <c r="J22" s="198"/>
      <c r="K22" s="349">
        <v>5384</v>
      </c>
      <c r="L22" s="350" t="s">
        <v>15</v>
      </c>
      <c r="M22" s="351"/>
      <c r="N22" s="352" t="s">
        <v>473</v>
      </c>
      <c r="O22" s="352"/>
      <c r="P22" s="199"/>
    </row>
    <row r="23" spans="1:16" x14ac:dyDescent="0.25">
      <c r="A23" s="198"/>
      <c r="B23" s="224">
        <v>5518</v>
      </c>
      <c r="C23" s="4" t="s">
        <v>16</v>
      </c>
      <c r="D23" s="226" t="s">
        <v>181</v>
      </c>
      <c r="E23" s="6"/>
      <c r="F23" s="6"/>
      <c r="G23" s="199"/>
      <c r="J23" s="198"/>
      <c r="K23" s="224">
        <v>5518</v>
      </c>
      <c r="L23" s="4" t="s">
        <v>16</v>
      </c>
      <c r="M23" s="226" t="s">
        <v>181</v>
      </c>
      <c r="N23" s="6"/>
      <c r="O23" s="6"/>
      <c r="P23" s="199"/>
    </row>
    <row r="24" spans="1:16" x14ac:dyDescent="0.25">
      <c r="A24" s="198"/>
      <c r="B24" s="9">
        <v>5495</v>
      </c>
      <c r="C24" s="1" t="s">
        <v>17</v>
      </c>
      <c r="D24" s="225">
        <v>6929</v>
      </c>
      <c r="E24" s="6" t="s">
        <v>348</v>
      </c>
      <c r="F24" s="6"/>
      <c r="G24" s="199"/>
      <c r="J24" s="198"/>
      <c r="K24" s="323">
        <v>5495</v>
      </c>
      <c r="L24" s="324" t="s">
        <v>17</v>
      </c>
      <c r="M24" s="325">
        <v>3492</v>
      </c>
      <c r="N24" s="6" t="s">
        <v>452</v>
      </c>
      <c r="O24" s="6"/>
      <c r="P24" s="199"/>
    </row>
    <row r="25" spans="1:16" x14ac:dyDescent="0.25">
      <c r="A25" s="198"/>
      <c r="B25" s="9">
        <v>5495</v>
      </c>
      <c r="C25" s="1" t="s">
        <v>17</v>
      </c>
      <c r="D25" s="225">
        <v>3430</v>
      </c>
      <c r="E25" s="6" t="s">
        <v>348</v>
      </c>
      <c r="F25" s="6"/>
      <c r="G25" s="199"/>
      <c r="J25" s="198"/>
      <c r="K25" s="9">
        <v>5495</v>
      </c>
      <c r="L25" s="1" t="s">
        <v>17</v>
      </c>
      <c r="M25" s="225">
        <v>3430</v>
      </c>
      <c r="N25" s="6" t="s">
        <v>348</v>
      </c>
      <c r="O25" s="6"/>
      <c r="P25" s="199"/>
    </row>
    <row r="26" spans="1:16" x14ac:dyDescent="0.25">
      <c r="A26" s="198"/>
      <c r="B26" s="9">
        <v>4281</v>
      </c>
      <c r="C26" s="1" t="s">
        <v>18</v>
      </c>
      <c r="D26" s="225">
        <v>3430</v>
      </c>
      <c r="E26" s="6" t="s">
        <v>348</v>
      </c>
      <c r="F26" s="6"/>
      <c r="G26" s="199"/>
      <c r="J26" s="198"/>
      <c r="K26" s="323">
        <v>4281</v>
      </c>
      <c r="L26" s="324" t="s">
        <v>18</v>
      </c>
      <c r="M26" s="325">
        <v>3430</v>
      </c>
      <c r="N26" s="6" t="s">
        <v>452</v>
      </c>
      <c r="O26" s="6"/>
      <c r="P26" s="199"/>
    </row>
    <row r="27" spans="1:16" x14ac:dyDescent="0.25">
      <c r="A27" s="198"/>
      <c r="B27" s="95">
        <v>5151</v>
      </c>
      <c r="C27" s="96" t="s">
        <v>6</v>
      </c>
      <c r="D27" s="225">
        <v>3430</v>
      </c>
      <c r="E27" s="6" t="s">
        <v>348</v>
      </c>
      <c r="F27" s="6"/>
      <c r="G27" s="199"/>
      <c r="J27" s="198"/>
      <c r="K27" s="95">
        <v>5151</v>
      </c>
      <c r="L27" s="96" t="s">
        <v>6</v>
      </c>
      <c r="M27" s="225">
        <v>3430</v>
      </c>
      <c r="N27" s="6" t="s">
        <v>348</v>
      </c>
      <c r="O27" s="6"/>
      <c r="P27" s="199"/>
    </row>
    <row r="28" spans="1:16" x14ac:dyDescent="0.25">
      <c r="A28" s="198"/>
      <c r="B28" s="6"/>
      <c r="C28" s="11" t="s">
        <v>19</v>
      </c>
      <c r="D28" s="97">
        <f>D22+D24+D25+D26+D27</f>
        <v>17219</v>
      </c>
      <c r="E28" s="6"/>
      <c r="F28" s="6"/>
      <c r="G28" s="199"/>
      <c r="J28" s="198"/>
      <c r="K28" s="6"/>
      <c r="L28" s="11" t="s">
        <v>19</v>
      </c>
      <c r="M28" s="97">
        <f>M22+M24+M25+M26+M27</f>
        <v>13782</v>
      </c>
      <c r="N28" s="6"/>
      <c r="O28" s="6"/>
      <c r="P28" s="199"/>
    </row>
    <row r="29" spans="1:16" x14ac:dyDescent="0.25">
      <c r="A29" s="198"/>
      <c r="B29" s="6"/>
      <c r="C29" s="6"/>
      <c r="D29" s="6"/>
      <c r="E29" s="6"/>
      <c r="F29" s="6"/>
      <c r="G29" s="199"/>
      <c r="J29" s="198"/>
      <c r="K29" s="6"/>
      <c r="L29" s="6"/>
      <c r="M29" s="6"/>
      <c r="N29" s="6"/>
      <c r="O29" s="6"/>
      <c r="P29" s="199"/>
    </row>
    <row r="30" spans="1:16" ht="15.75" thickBot="1" x14ac:dyDescent="0.3">
      <c r="A30" s="205"/>
      <c r="B30" s="42"/>
      <c r="C30" s="42"/>
      <c r="D30" s="42"/>
      <c r="E30" s="42"/>
      <c r="F30" s="42"/>
      <c r="G30" s="206"/>
      <c r="J30" s="205"/>
      <c r="K30" s="42"/>
      <c r="L30" s="42"/>
      <c r="M30" s="42"/>
      <c r="N30" s="42"/>
      <c r="O30" s="42"/>
      <c r="P30" s="206"/>
    </row>
    <row r="33" spans="1:15" ht="15.75" thickBot="1" x14ac:dyDescent="0.3"/>
    <row r="34" spans="1:15" ht="15.75" thickBot="1" x14ac:dyDescent="0.3">
      <c r="A34" s="195"/>
      <c r="B34" s="196"/>
      <c r="C34" s="196"/>
      <c r="D34" s="196"/>
      <c r="E34" s="196"/>
      <c r="F34" s="196"/>
      <c r="G34" s="197"/>
    </row>
    <row r="35" spans="1:15" ht="18.75" x14ac:dyDescent="0.3">
      <c r="A35" s="198"/>
      <c r="B35" s="195"/>
      <c r="C35" s="196"/>
      <c r="D35" s="360" t="s">
        <v>476</v>
      </c>
      <c r="E35" s="197"/>
      <c r="F35" s="6"/>
      <c r="G35" s="199"/>
    </row>
    <row r="36" spans="1:15" ht="19.5" thickBot="1" x14ac:dyDescent="0.35">
      <c r="A36" s="198"/>
      <c r="B36" s="361" t="s">
        <v>13</v>
      </c>
      <c r="C36" s="94" t="s">
        <v>0</v>
      </c>
      <c r="D36" s="94" t="s">
        <v>14</v>
      </c>
      <c r="E36" s="362" t="s">
        <v>487</v>
      </c>
      <c r="F36" s="6"/>
      <c r="G36" s="199"/>
      <c r="L36" s="168"/>
      <c r="M36" s="168"/>
      <c r="N36" s="168"/>
      <c r="O36" s="168"/>
    </row>
    <row r="37" spans="1:15" ht="15.75" thickBot="1" x14ac:dyDescent="0.3">
      <c r="A37" s="198"/>
      <c r="B37" s="363">
        <v>5383</v>
      </c>
      <c r="C37" s="96" t="s">
        <v>477</v>
      </c>
      <c r="D37" s="354">
        <v>5145</v>
      </c>
      <c r="E37" s="364" t="s">
        <v>358</v>
      </c>
      <c r="F37" s="149" t="s">
        <v>320</v>
      </c>
      <c r="G37" s="412">
        <v>45671</v>
      </c>
      <c r="L37" s="357" t="s">
        <v>484</v>
      </c>
      <c r="M37" s="358" t="s">
        <v>485</v>
      </c>
      <c r="N37" s="359"/>
      <c r="O37" s="168"/>
    </row>
    <row r="38" spans="1:15" x14ac:dyDescent="0.25">
      <c r="A38" s="198"/>
      <c r="B38" s="363">
        <v>5384</v>
      </c>
      <c r="C38" s="96" t="s">
        <v>477</v>
      </c>
      <c r="D38" s="354">
        <v>5238</v>
      </c>
      <c r="E38" s="364" t="s">
        <v>486</v>
      </c>
      <c r="F38" s="149" t="s">
        <v>320</v>
      </c>
      <c r="G38" s="412">
        <v>45671</v>
      </c>
      <c r="L38" s="355">
        <v>5384</v>
      </c>
      <c r="M38" s="356" t="s">
        <v>478</v>
      </c>
      <c r="N38" s="356" t="s">
        <v>481</v>
      </c>
      <c r="O38" s="96"/>
    </row>
    <row r="39" spans="1:15" x14ac:dyDescent="0.25">
      <c r="A39" s="198"/>
      <c r="B39" s="363">
        <v>5495</v>
      </c>
      <c r="C39" s="96" t="s">
        <v>17</v>
      </c>
      <c r="D39" s="354">
        <v>3492</v>
      </c>
      <c r="E39" s="364" t="s">
        <v>486</v>
      </c>
      <c r="F39" s="149" t="s">
        <v>320</v>
      </c>
      <c r="G39" s="412">
        <v>45671</v>
      </c>
      <c r="L39" s="95">
        <v>5495</v>
      </c>
      <c r="M39" s="96" t="s">
        <v>479</v>
      </c>
      <c r="N39" s="96" t="s">
        <v>482</v>
      </c>
      <c r="O39" s="96"/>
    </row>
    <row r="40" spans="1:15" x14ac:dyDescent="0.25">
      <c r="A40" s="198"/>
      <c r="B40" s="363">
        <v>5495</v>
      </c>
      <c r="C40" s="96" t="s">
        <v>17</v>
      </c>
      <c r="D40" s="354">
        <v>7056</v>
      </c>
      <c r="E40" s="364" t="s">
        <v>486</v>
      </c>
      <c r="F40" s="149" t="s">
        <v>320</v>
      </c>
      <c r="G40" s="412">
        <v>45671</v>
      </c>
      <c r="L40" s="95">
        <v>5495</v>
      </c>
      <c r="M40" s="96" t="s">
        <v>479</v>
      </c>
      <c r="N40" s="96" t="s">
        <v>482</v>
      </c>
      <c r="O40" s="96"/>
    </row>
    <row r="41" spans="1:15" x14ac:dyDescent="0.25">
      <c r="A41" s="198"/>
      <c r="B41" s="363">
        <v>4281</v>
      </c>
      <c r="C41" s="96" t="s">
        <v>18</v>
      </c>
      <c r="D41" s="354">
        <v>3492</v>
      </c>
      <c r="E41" s="364" t="s">
        <v>486</v>
      </c>
      <c r="F41" s="149" t="s">
        <v>320</v>
      </c>
      <c r="G41" s="412">
        <v>45671</v>
      </c>
      <c r="L41" s="95">
        <v>4281</v>
      </c>
      <c r="M41" s="96" t="s">
        <v>478</v>
      </c>
      <c r="N41" s="96" t="s">
        <v>481</v>
      </c>
      <c r="O41" s="96"/>
    </row>
    <row r="42" spans="1:15" x14ac:dyDescent="0.25">
      <c r="A42" s="198"/>
      <c r="B42" s="363">
        <v>5151</v>
      </c>
      <c r="C42" s="96" t="s">
        <v>6</v>
      </c>
      <c r="D42" s="354">
        <v>3492</v>
      </c>
      <c r="E42" s="364" t="s">
        <v>486</v>
      </c>
      <c r="F42" s="149" t="s">
        <v>320</v>
      </c>
      <c r="G42" s="412">
        <v>45671</v>
      </c>
      <c r="L42" s="95">
        <v>5151</v>
      </c>
      <c r="M42" s="96" t="s">
        <v>480</v>
      </c>
      <c r="N42" s="96" t="s">
        <v>483</v>
      </c>
      <c r="O42" s="96"/>
    </row>
    <row r="43" spans="1:15" ht="15.75" thickBot="1" x14ac:dyDescent="0.3">
      <c r="A43" s="198"/>
      <c r="B43" s="205"/>
      <c r="C43" s="365" t="s">
        <v>19</v>
      </c>
      <c r="D43" s="366">
        <f>SUM(D37:D42)</f>
        <v>27915</v>
      </c>
      <c r="E43" s="367"/>
      <c r="F43" s="6"/>
      <c r="G43" s="199"/>
      <c r="L43" s="168"/>
      <c r="M43" s="168"/>
      <c r="N43" s="168"/>
      <c r="O43" s="168"/>
    </row>
    <row r="44" spans="1:15" x14ac:dyDescent="0.25">
      <c r="A44" s="198"/>
      <c r="B44" s="6"/>
      <c r="C44" s="6"/>
      <c r="D44" s="6"/>
      <c r="E44" s="6"/>
      <c r="F44" s="6"/>
      <c r="G44" s="199"/>
      <c r="N44" s="168"/>
      <c r="O44" s="168"/>
    </row>
    <row r="45" spans="1:15" x14ac:dyDescent="0.25">
      <c r="A45" s="198"/>
      <c r="E45" s="6"/>
      <c r="F45" s="6"/>
      <c r="G45" s="199"/>
    </row>
    <row r="46" spans="1:15" ht="15.75" thickBot="1" x14ac:dyDescent="0.3">
      <c r="A46" s="205"/>
      <c r="B46" s="42"/>
      <c r="C46" s="42"/>
      <c r="D46" s="42"/>
      <c r="E46" s="42"/>
      <c r="F46" s="42"/>
      <c r="G46" s="206"/>
    </row>
    <row r="49" spans="1:17" ht="15.75" thickBot="1" x14ac:dyDescent="0.3"/>
    <row r="50" spans="1:17" ht="18.75" x14ac:dyDescent="0.3">
      <c r="A50" s="195"/>
      <c r="B50" s="196"/>
      <c r="C50" s="360" t="s">
        <v>522</v>
      </c>
      <c r="D50" s="197"/>
      <c r="G50" s="195"/>
      <c r="H50" s="196"/>
      <c r="I50" s="360" t="s">
        <v>736</v>
      </c>
      <c r="J50" s="197"/>
      <c r="M50" s="195"/>
      <c r="N50" s="196"/>
      <c r="O50" s="360" t="s">
        <v>879</v>
      </c>
      <c r="P50" s="197"/>
    </row>
    <row r="51" spans="1:17" ht="18.75" x14ac:dyDescent="0.3">
      <c r="A51" s="361" t="s">
        <v>13</v>
      </c>
      <c r="B51" s="94" t="s">
        <v>0</v>
      </c>
      <c r="C51" s="94" t="s">
        <v>14</v>
      </c>
      <c r="D51" s="362" t="s">
        <v>487</v>
      </c>
      <c r="G51" s="361" t="s">
        <v>13</v>
      </c>
      <c r="H51" s="94" t="s">
        <v>0</v>
      </c>
      <c r="I51" s="94" t="s">
        <v>14</v>
      </c>
      <c r="J51" s="362" t="s">
        <v>487</v>
      </c>
      <c r="M51" s="361" t="s">
        <v>13</v>
      </c>
      <c r="N51" s="94" t="s">
        <v>0</v>
      </c>
      <c r="O51" s="94" t="s">
        <v>14</v>
      </c>
      <c r="P51" s="362" t="s">
        <v>487</v>
      </c>
    </row>
    <row r="52" spans="1:17" x14ac:dyDescent="0.25">
      <c r="A52" s="363">
        <v>5384</v>
      </c>
      <c r="B52" s="219" t="s">
        <v>477</v>
      </c>
      <c r="C52" s="1803">
        <v>5238</v>
      </c>
      <c r="D52" s="2026" t="s">
        <v>509</v>
      </c>
      <c r="E52" s="418" t="s">
        <v>851</v>
      </c>
      <c r="G52" s="363">
        <v>5384</v>
      </c>
      <c r="H52" s="219" t="s">
        <v>477</v>
      </c>
      <c r="I52" s="1803">
        <v>5238</v>
      </c>
      <c r="J52" s="2025">
        <v>40603</v>
      </c>
      <c r="K52" s="418" t="s">
        <v>850</v>
      </c>
      <c r="M52" s="363">
        <v>5384</v>
      </c>
      <c r="N52" s="219" t="s">
        <v>477</v>
      </c>
      <c r="O52" s="1803">
        <v>5238</v>
      </c>
      <c r="P52" s="2025">
        <v>45758</v>
      </c>
      <c r="Q52" s="418" t="s">
        <v>971</v>
      </c>
    </row>
    <row r="53" spans="1:17" x14ac:dyDescent="0.25">
      <c r="A53" s="363">
        <v>5495</v>
      </c>
      <c r="B53" s="219" t="s">
        <v>17</v>
      </c>
      <c r="C53" s="1803">
        <v>7056</v>
      </c>
      <c r="D53" s="2026" t="s">
        <v>509</v>
      </c>
      <c r="E53" s="418" t="s">
        <v>851</v>
      </c>
      <c r="G53" s="363">
        <v>5495</v>
      </c>
      <c r="H53" s="219" t="s">
        <v>17</v>
      </c>
      <c r="I53" s="1803">
        <v>7056</v>
      </c>
      <c r="J53" s="2025">
        <v>40603</v>
      </c>
      <c r="K53" s="418" t="s">
        <v>850</v>
      </c>
      <c r="M53" s="363">
        <v>5495</v>
      </c>
      <c r="N53" s="219" t="s">
        <v>17</v>
      </c>
      <c r="O53" s="1803">
        <v>7056</v>
      </c>
      <c r="P53" s="2025">
        <v>45758</v>
      </c>
      <c r="Q53" s="418" t="s">
        <v>971</v>
      </c>
    </row>
    <row r="54" spans="1:17" x14ac:dyDescent="0.25">
      <c r="A54" s="363">
        <v>5495</v>
      </c>
      <c r="B54" s="219" t="s">
        <v>17</v>
      </c>
      <c r="C54" s="1803">
        <v>3492</v>
      </c>
      <c r="D54" s="2026" t="s">
        <v>509</v>
      </c>
      <c r="E54" s="418" t="s">
        <v>851</v>
      </c>
      <c r="G54" s="363">
        <v>5495</v>
      </c>
      <c r="H54" s="219" t="s">
        <v>17</v>
      </c>
      <c r="I54" s="1803">
        <v>3492</v>
      </c>
      <c r="J54" s="2025">
        <v>40603</v>
      </c>
      <c r="K54" s="418" t="s">
        <v>850</v>
      </c>
      <c r="M54" s="363">
        <v>5495</v>
      </c>
      <c r="N54" s="219" t="s">
        <v>17</v>
      </c>
      <c r="O54" s="1803">
        <v>3492</v>
      </c>
      <c r="P54" s="2025">
        <v>45758</v>
      </c>
      <c r="Q54" s="418" t="s">
        <v>971</v>
      </c>
    </row>
    <row r="55" spans="1:17" x14ac:dyDescent="0.25">
      <c r="A55" s="363">
        <v>4281</v>
      </c>
      <c r="B55" s="219" t="s">
        <v>18</v>
      </c>
      <c r="C55" s="1803">
        <v>3492</v>
      </c>
      <c r="D55" s="2026" t="s">
        <v>509</v>
      </c>
      <c r="E55" s="418" t="s">
        <v>851</v>
      </c>
      <c r="G55" s="363">
        <v>4281</v>
      </c>
      <c r="H55" s="219" t="s">
        <v>18</v>
      </c>
      <c r="I55" s="1803">
        <v>3492</v>
      </c>
      <c r="J55" s="2025">
        <v>40603</v>
      </c>
      <c r="K55" s="418" t="s">
        <v>850</v>
      </c>
      <c r="M55" s="363">
        <v>4281</v>
      </c>
      <c r="N55" s="219" t="s">
        <v>18</v>
      </c>
      <c r="O55" s="1803">
        <v>3492</v>
      </c>
      <c r="P55" s="2025">
        <v>45758</v>
      </c>
      <c r="Q55" s="418" t="s">
        <v>971</v>
      </c>
    </row>
    <row r="56" spans="1:17" x14ac:dyDescent="0.25">
      <c r="A56" s="363">
        <v>5151</v>
      </c>
      <c r="B56" s="219" t="s">
        <v>6</v>
      </c>
      <c r="C56" s="1803">
        <v>3492</v>
      </c>
      <c r="D56" s="2026" t="s">
        <v>509</v>
      </c>
      <c r="E56" s="418" t="s">
        <v>851</v>
      </c>
      <c r="G56" s="363">
        <v>5151</v>
      </c>
      <c r="H56" s="219" t="s">
        <v>6</v>
      </c>
      <c r="I56" s="1803">
        <v>3492</v>
      </c>
      <c r="J56" s="2025">
        <v>40603</v>
      </c>
      <c r="K56" s="418" t="s">
        <v>850</v>
      </c>
      <c r="M56" s="363">
        <v>4281</v>
      </c>
      <c r="N56" s="216" t="s">
        <v>951</v>
      </c>
      <c r="O56" s="2027">
        <v>480</v>
      </c>
      <c r="P56" s="2025">
        <v>45758</v>
      </c>
      <c r="Q56" s="418" t="s">
        <v>971</v>
      </c>
    </row>
    <row r="57" spans="1:17" ht="15.75" thickBot="1" x14ac:dyDescent="0.3">
      <c r="A57" s="205"/>
      <c r="B57" s="365" t="s">
        <v>19</v>
      </c>
      <c r="C57" s="366">
        <f>SUM(C52:C56)</f>
        <v>22770</v>
      </c>
      <c r="D57" s="367"/>
      <c r="G57" s="205"/>
      <c r="H57" s="365" t="s">
        <v>19</v>
      </c>
      <c r="I57" s="366">
        <f>SUM(I52:I56)</f>
        <v>22770</v>
      </c>
      <c r="J57" s="367"/>
      <c r="M57" s="363">
        <v>5151</v>
      </c>
      <c r="N57" s="219" t="s">
        <v>6</v>
      </c>
      <c r="O57" s="1803">
        <v>3492</v>
      </c>
      <c r="P57" s="2025">
        <v>45758</v>
      </c>
      <c r="Q57" s="418" t="s">
        <v>971</v>
      </c>
    </row>
    <row r="58" spans="1:17" ht="15.75" thickBot="1" x14ac:dyDescent="0.3">
      <c r="M58" s="205"/>
      <c r="N58" s="365" t="s">
        <v>19</v>
      </c>
      <c r="O58" s="366">
        <f>SUM(O52:O57)</f>
        <v>23250</v>
      </c>
      <c r="P58" s="367"/>
    </row>
    <row r="60" spans="1:17" ht="15.75" thickBot="1" x14ac:dyDescent="0.3"/>
    <row r="61" spans="1:17" ht="18.75" x14ac:dyDescent="0.3">
      <c r="A61" s="195"/>
      <c r="B61" s="196"/>
      <c r="C61" s="360" t="s">
        <v>970</v>
      </c>
      <c r="D61" s="197"/>
      <c r="G61" s="195"/>
      <c r="H61" s="196"/>
      <c r="I61" s="360" t="s">
        <v>1032</v>
      </c>
      <c r="J61" s="197"/>
      <c r="M61" s="195"/>
      <c r="N61" s="196"/>
      <c r="O61" s="360" t="s">
        <v>1147</v>
      </c>
      <c r="P61" s="197"/>
    </row>
    <row r="62" spans="1:17" ht="18.75" x14ac:dyDescent="0.3">
      <c r="A62" s="361" t="s">
        <v>13</v>
      </c>
      <c r="B62" s="94" t="s">
        <v>0</v>
      </c>
      <c r="C62" s="94" t="s">
        <v>14</v>
      </c>
      <c r="D62" s="362" t="s">
        <v>487</v>
      </c>
      <c r="G62" s="361" t="s">
        <v>13</v>
      </c>
      <c r="H62" s="94" t="s">
        <v>0</v>
      </c>
      <c r="I62" s="94" t="s">
        <v>14</v>
      </c>
      <c r="J62" s="362" t="s">
        <v>487</v>
      </c>
      <c r="M62" s="361" t="s">
        <v>13</v>
      </c>
      <c r="N62" s="94" t="s">
        <v>0</v>
      </c>
      <c r="O62" s="94" t="s">
        <v>14</v>
      </c>
      <c r="P62" s="362" t="s">
        <v>487</v>
      </c>
    </row>
    <row r="63" spans="1:17" x14ac:dyDescent="0.25">
      <c r="A63" s="363">
        <v>5384</v>
      </c>
      <c r="B63" s="219" t="s">
        <v>477</v>
      </c>
      <c r="C63" s="1803">
        <v>5238</v>
      </c>
      <c r="D63" s="2025">
        <v>45788</v>
      </c>
      <c r="E63" s="418" t="s">
        <v>1034</v>
      </c>
      <c r="G63" s="363">
        <v>5384</v>
      </c>
      <c r="H63" s="219" t="s">
        <v>477</v>
      </c>
      <c r="I63" s="1803">
        <v>5238</v>
      </c>
      <c r="J63" s="1804">
        <v>45819</v>
      </c>
      <c r="K63" s="418" t="s">
        <v>1123</v>
      </c>
      <c r="M63" s="363">
        <v>5384</v>
      </c>
      <c r="N63" s="219" t="s">
        <v>477</v>
      </c>
      <c r="O63" s="1803">
        <v>5385</v>
      </c>
      <c r="P63" s="1804">
        <v>45849</v>
      </c>
      <c r="Q63" s="418" t="s">
        <v>1541</v>
      </c>
    </row>
    <row r="64" spans="1:17" x14ac:dyDescent="0.25">
      <c r="A64" s="363">
        <v>5495</v>
      </c>
      <c r="B64" s="219" t="s">
        <v>17</v>
      </c>
      <c r="C64" s="1803">
        <v>7056</v>
      </c>
      <c r="D64" s="2025">
        <v>45788</v>
      </c>
      <c r="E64" s="418" t="s">
        <v>1034</v>
      </c>
      <c r="G64" s="363">
        <v>5495</v>
      </c>
      <c r="H64" s="219" t="s">
        <v>17</v>
      </c>
      <c r="I64" s="1803">
        <v>3492</v>
      </c>
      <c r="J64" s="1804">
        <v>45819</v>
      </c>
      <c r="K64" s="418" t="s">
        <v>1123</v>
      </c>
      <c r="M64" s="363">
        <v>5495</v>
      </c>
      <c r="N64" s="219" t="s">
        <v>17</v>
      </c>
      <c r="O64" s="1803">
        <v>3590</v>
      </c>
      <c r="P64" s="1804">
        <v>45849</v>
      </c>
      <c r="Q64" s="418" t="s">
        <v>1541</v>
      </c>
    </row>
    <row r="65" spans="1:18" x14ac:dyDescent="0.25">
      <c r="A65" s="363">
        <v>5495</v>
      </c>
      <c r="B65" s="219" t="s">
        <v>17</v>
      </c>
      <c r="C65" s="1803">
        <v>3492</v>
      </c>
      <c r="D65" s="2025">
        <v>45788</v>
      </c>
      <c r="E65" s="418" t="s">
        <v>1034</v>
      </c>
      <c r="G65" s="363">
        <v>5495</v>
      </c>
      <c r="H65" s="219" t="s">
        <v>17</v>
      </c>
      <c r="I65" s="1803">
        <v>7056</v>
      </c>
      <c r="J65" s="1804">
        <v>45819</v>
      </c>
      <c r="K65" s="418" t="s">
        <v>1123</v>
      </c>
      <c r="M65" s="363">
        <v>5495</v>
      </c>
      <c r="N65" s="219" t="s">
        <v>17</v>
      </c>
      <c r="O65" s="1803">
        <v>7277</v>
      </c>
      <c r="P65" s="1804">
        <v>45849</v>
      </c>
      <c r="Q65" s="418" t="s">
        <v>1541</v>
      </c>
    </row>
    <row r="66" spans="1:18" x14ac:dyDescent="0.25">
      <c r="A66" s="363">
        <v>4281</v>
      </c>
      <c r="B66" s="219" t="s">
        <v>18</v>
      </c>
      <c r="C66" s="1803">
        <v>3492</v>
      </c>
      <c r="D66" s="2025">
        <v>45788</v>
      </c>
      <c r="E66" s="418" t="s">
        <v>1034</v>
      </c>
      <c r="G66" s="363">
        <v>4281</v>
      </c>
      <c r="H66" s="219" t="s">
        <v>18</v>
      </c>
      <c r="I66" s="1803">
        <v>3492</v>
      </c>
      <c r="J66" s="1804">
        <v>45819</v>
      </c>
      <c r="K66" s="418" t="s">
        <v>1123</v>
      </c>
      <c r="M66" s="363">
        <v>4281</v>
      </c>
      <c r="N66" s="219" t="s">
        <v>18</v>
      </c>
      <c r="O66" s="1803">
        <v>3590</v>
      </c>
      <c r="P66" s="1804">
        <v>45849</v>
      </c>
      <c r="Q66" s="418" t="s">
        <v>1541</v>
      </c>
    </row>
    <row r="67" spans="1:18" x14ac:dyDescent="0.25">
      <c r="A67" s="363">
        <v>5151</v>
      </c>
      <c r="B67" s="219" t="s">
        <v>6</v>
      </c>
      <c r="C67" s="1803">
        <v>3492</v>
      </c>
      <c r="D67" s="2025">
        <v>45788</v>
      </c>
      <c r="E67" s="418" t="s">
        <v>1034</v>
      </c>
      <c r="G67" s="363">
        <v>5151</v>
      </c>
      <c r="H67" s="219" t="s">
        <v>6</v>
      </c>
      <c r="I67" s="1803">
        <v>3492</v>
      </c>
      <c r="J67" s="1804">
        <v>45819</v>
      </c>
      <c r="K67" s="418" t="s">
        <v>1123</v>
      </c>
      <c r="M67" s="363">
        <v>5151</v>
      </c>
      <c r="N67" s="219" t="s">
        <v>6</v>
      </c>
      <c r="O67" s="1803">
        <v>3590</v>
      </c>
      <c r="P67" s="1804">
        <v>45849</v>
      </c>
      <c r="Q67" s="418" t="s">
        <v>1541</v>
      </c>
    </row>
    <row r="68" spans="1:18" ht="15.75" thickBot="1" x14ac:dyDescent="0.3">
      <c r="A68" s="205"/>
      <c r="B68" s="365" t="s">
        <v>19</v>
      </c>
      <c r="C68" s="366">
        <f>SUM(C63:C67)</f>
        <v>22770</v>
      </c>
      <c r="D68" s="367"/>
      <c r="G68" s="205"/>
      <c r="H68" s="365" t="s">
        <v>19</v>
      </c>
      <c r="I68" s="366">
        <f>SUM(I63:I67)</f>
        <v>22770</v>
      </c>
      <c r="J68" s="367"/>
      <c r="M68" s="205"/>
      <c r="N68" s="365" t="s">
        <v>19</v>
      </c>
      <c r="O68" s="366">
        <f>SUM(O63:O67)</f>
        <v>23432</v>
      </c>
      <c r="P68" s="367"/>
    </row>
    <row r="73" spans="1:18" ht="15.75" thickBot="1" x14ac:dyDescent="0.3"/>
    <row r="74" spans="1:18" ht="19.5" thickBot="1" x14ac:dyDescent="0.35">
      <c r="A74" s="195"/>
      <c r="B74" s="196"/>
      <c r="C74" s="360" t="s">
        <v>1322</v>
      </c>
      <c r="D74" s="197"/>
      <c r="G74" s="1411"/>
      <c r="H74" s="1409"/>
      <c r="I74" s="1582" t="s">
        <v>1506</v>
      </c>
      <c r="J74" s="1410"/>
      <c r="K74" s="765"/>
      <c r="M74" s="1411"/>
      <c r="N74" s="1409"/>
      <c r="O74" s="1582" t="s">
        <v>1619</v>
      </c>
      <c r="P74" s="1410"/>
    </row>
    <row r="75" spans="1:18" ht="18.75" x14ac:dyDescent="0.3">
      <c r="A75" s="361" t="s">
        <v>13</v>
      </c>
      <c r="B75" s="94" t="s">
        <v>0</v>
      </c>
      <c r="C75" s="94" t="s">
        <v>14</v>
      </c>
      <c r="D75" s="362" t="s">
        <v>487</v>
      </c>
      <c r="G75" s="1579" t="s">
        <v>13</v>
      </c>
      <c r="H75" s="1580" t="s">
        <v>0</v>
      </c>
      <c r="I75" s="1580" t="s">
        <v>14</v>
      </c>
      <c r="J75" s="1581" t="s">
        <v>487</v>
      </c>
      <c r="K75" s="368"/>
      <c r="L75" s="765"/>
      <c r="M75" s="1579" t="s">
        <v>13</v>
      </c>
      <c r="N75" s="1580" t="s">
        <v>0</v>
      </c>
      <c r="O75" s="1580" t="s">
        <v>14</v>
      </c>
      <c r="P75" s="1581" t="s">
        <v>487</v>
      </c>
    </row>
    <row r="76" spans="1:18" ht="18.75" x14ac:dyDescent="0.3">
      <c r="A76" s="363">
        <v>5384</v>
      </c>
      <c r="B76" s="219" t="s">
        <v>477</v>
      </c>
      <c r="C76" s="1803">
        <v>5385</v>
      </c>
      <c r="D76" s="1804">
        <v>45880</v>
      </c>
      <c r="E76" s="418" t="s">
        <v>1542</v>
      </c>
      <c r="G76" s="1802">
        <v>5384</v>
      </c>
      <c r="H76" s="219" t="s">
        <v>477</v>
      </c>
      <c r="I76" s="1803">
        <v>5385</v>
      </c>
      <c r="J76" s="1804">
        <v>45911</v>
      </c>
      <c r="K76" s="2023" t="s">
        <v>1731</v>
      </c>
      <c r="L76" s="368"/>
      <c r="M76" s="1802">
        <v>5384</v>
      </c>
      <c r="N76" s="219" t="s">
        <v>477</v>
      </c>
      <c r="O76" s="1803">
        <v>5385</v>
      </c>
      <c r="P76" s="1804">
        <v>45941</v>
      </c>
      <c r="Q76" s="2024" t="s">
        <v>1871</v>
      </c>
    </row>
    <row r="77" spans="1:18" ht="18.75" x14ac:dyDescent="0.3">
      <c r="A77" s="363">
        <v>5495</v>
      </c>
      <c r="B77" s="219" t="s">
        <v>17</v>
      </c>
      <c r="C77" s="1803">
        <v>3590</v>
      </c>
      <c r="D77" s="1804">
        <v>45880</v>
      </c>
      <c r="E77" s="418" t="s">
        <v>1542</v>
      </c>
      <c r="G77" s="1802">
        <v>5495</v>
      </c>
      <c r="H77" s="219" t="s">
        <v>17</v>
      </c>
      <c r="I77" s="1803">
        <v>3590</v>
      </c>
      <c r="J77" s="1804">
        <v>45911</v>
      </c>
      <c r="K77" s="2023" t="s">
        <v>1731</v>
      </c>
      <c r="L77" s="1395"/>
      <c r="M77" s="1802">
        <v>5495</v>
      </c>
      <c r="N77" s="219" t="s">
        <v>17</v>
      </c>
      <c r="O77" s="1803">
        <v>3590</v>
      </c>
      <c r="P77" s="1804">
        <v>45941</v>
      </c>
      <c r="Q77" s="2024" t="s">
        <v>1871</v>
      </c>
    </row>
    <row r="78" spans="1:18" ht="18.75" x14ac:dyDescent="0.3">
      <c r="A78" s="363">
        <v>4281</v>
      </c>
      <c r="B78" s="219" t="s">
        <v>18</v>
      </c>
      <c r="C78" s="1803">
        <v>3590</v>
      </c>
      <c r="D78" s="1804">
        <v>45880</v>
      </c>
      <c r="E78" s="418" t="s">
        <v>1542</v>
      </c>
      <c r="G78" s="1802">
        <v>4281</v>
      </c>
      <c r="H78" s="219" t="s">
        <v>18</v>
      </c>
      <c r="I78" s="1803">
        <v>3590</v>
      </c>
      <c r="J78" s="1804">
        <v>45911</v>
      </c>
      <c r="K78" s="2023" t="s">
        <v>1731</v>
      </c>
      <c r="L78" s="1395"/>
      <c r="M78" s="1818">
        <v>4281</v>
      </c>
      <c r="N78" s="1819" t="s">
        <v>18</v>
      </c>
      <c r="O78" s="1820">
        <v>3590</v>
      </c>
      <c r="P78" s="1821">
        <v>45941</v>
      </c>
      <c r="Q78" s="2024" t="s">
        <v>1871</v>
      </c>
      <c r="R78" s="57"/>
    </row>
    <row r="79" spans="1:18" ht="18.75" x14ac:dyDescent="0.3">
      <c r="A79" s="363">
        <v>5151</v>
      </c>
      <c r="B79" s="219" t="s">
        <v>6</v>
      </c>
      <c r="C79" s="1803">
        <v>3590</v>
      </c>
      <c r="D79" s="1804">
        <v>45880</v>
      </c>
      <c r="E79" s="418" t="s">
        <v>1542</v>
      </c>
      <c r="G79" s="1802">
        <v>5151</v>
      </c>
      <c r="H79" s="219" t="s">
        <v>6</v>
      </c>
      <c r="I79" s="1803">
        <v>3590</v>
      </c>
      <c r="J79" s="1804">
        <v>45911</v>
      </c>
      <c r="K79" s="2023" t="s">
        <v>1731</v>
      </c>
      <c r="L79" s="1395"/>
      <c r="M79" s="1802">
        <v>5151</v>
      </c>
      <c r="N79" s="219" t="s">
        <v>6</v>
      </c>
      <c r="O79" s="1803">
        <v>3590</v>
      </c>
      <c r="P79" s="1804">
        <v>45941</v>
      </c>
      <c r="Q79" s="2024" t="s">
        <v>1871</v>
      </c>
      <c r="R79" s="57"/>
    </row>
    <row r="80" spans="1:18" ht="19.5" thickBot="1" x14ac:dyDescent="0.35">
      <c r="A80" s="205"/>
      <c r="B80" s="365" t="s">
        <v>19</v>
      </c>
      <c r="C80" s="366">
        <f>SUM(C76:C79)</f>
        <v>16155</v>
      </c>
      <c r="D80" s="367"/>
      <c r="G80" s="1802">
        <v>4281</v>
      </c>
      <c r="H80" s="219" t="s">
        <v>18</v>
      </c>
      <c r="I80" s="1803">
        <f>480*2</f>
        <v>960</v>
      </c>
      <c r="J80" s="1804">
        <v>45911</v>
      </c>
      <c r="K80" s="2023" t="s">
        <v>1731</v>
      </c>
      <c r="M80" s="205"/>
      <c r="N80" s="1550" t="s">
        <v>19</v>
      </c>
      <c r="O80" s="1551">
        <f>SUM(O76:O79)</f>
        <v>16155</v>
      </c>
      <c r="P80" s="1552"/>
      <c r="R80" s="57"/>
    </row>
    <row r="81" spans="1:18" ht="15.75" thickBot="1" x14ac:dyDescent="0.3">
      <c r="G81" s="205"/>
      <c r="H81" s="1550" t="s">
        <v>19</v>
      </c>
      <c r="I81" s="1551">
        <f>SUM(I76:I80)</f>
        <v>17115</v>
      </c>
      <c r="J81" s="1552"/>
      <c r="R81" s="57"/>
    </row>
    <row r="86" spans="1:18" ht="15.75" thickBot="1" x14ac:dyDescent="0.3"/>
    <row r="87" spans="1:18" ht="19.5" thickBot="1" x14ac:dyDescent="0.35">
      <c r="A87" s="1411"/>
      <c r="B87" s="1409"/>
      <c r="C87" s="1582" t="s">
        <v>1747</v>
      </c>
      <c r="D87" s="1410"/>
      <c r="G87" s="2073"/>
      <c r="H87" s="2074"/>
      <c r="I87" s="2075" t="s">
        <v>1941</v>
      </c>
      <c r="J87" s="2076"/>
      <c r="N87" s="168"/>
      <c r="O87" s="168"/>
      <c r="P87" s="168"/>
      <c r="Q87" s="168"/>
    </row>
    <row r="88" spans="1:18" ht="19.5" thickBot="1" x14ac:dyDescent="0.35">
      <c r="A88" s="1579" t="s">
        <v>13</v>
      </c>
      <c r="B88" s="1580" t="s">
        <v>0</v>
      </c>
      <c r="C88" s="1580" t="s">
        <v>14</v>
      </c>
      <c r="D88" s="1581" t="s">
        <v>487</v>
      </c>
      <c r="G88" s="2077" t="s">
        <v>13</v>
      </c>
      <c r="H88" s="2078" t="s">
        <v>0</v>
      </c>
      <c r="I88" s="2078" t="s">
        <v>14</v>
      </c>
      <c r="J88" s="2079" t="s">
        <v>487</v>
      </c>
      <c r="N88" s="357" t="s">
        <v>484</v>
      </c>
      <c r="O88" s="358" t="s">
        <v>485</v>
      </c>
      <c r="P88" s="359"/>
      <c r="Q88" s="168"/>
    </row>
    <row r="89" spans="1:18" x14ac:dyDescent="0.25">
      <c r="A89" s="1817">
        <v>5384</v>
      </c>
      <c r="B89" s="2021" t="s">
        <v>477</v>
      </c>
      <c r="C89" s="2022">
        <v>5385</v>
      </c>
      <c r="D89" s="2020">
        <v>45972</v>
      </c>
      <c r="G89" s="1818">
        <v>5384</v>
      </c>
      <c r="H89" s="2021" t="s">
        <v>477</v>
      </c>
      <c r="I89" s="2022">
        <v>5385</v>
      </c>
      <c r="J89" s="2020">
        <v>46002</v>
      </c>
      <c r="K89" s="57"/>
      <c r="N89" s="355">
        <v>5384</v>
      </c>
      <c r="O89" s="356" t="s">
        <v>478</v>
      </c>
      <c r="P89" s="356" t="s">
        <v>481</v>
      </c>
      <c r="Q89" s="96"/>
    </row>
    <row r="90" spans="1:18" x14ac:dyDescent="0.25">
      <c r="A90" s="1817">
        <v>5495</v>
      </c>
      <c r="B90" s="2021" t="s">
        <v>17</v>
      </c>
      <c r="C90" s="2022">
        <v>3590</v>
      </c>
      <c r="D90" s="2020">
        <v>45972</v>
      </c>
      <c r="G90" s="1818">
        <v>5495</v>
      </c>
      <c r="H90" s="2021" t="s">
        <v>17</v>
      </c>
      <c r="I90" s="2022">
        <v>3590</v>
      </c>
      <c r="J90" s="2020">
        <v>46002</v>
      </c>
      <c r="K90" s="57"/>
      <c r="N90" s="95">
        <v>5495</v>
      </c>
      <c r="O90" s="96" t="s">
        <v>479</v>
      </c>
      <c r="P90" s="96" t="s">
        <v>482</v>
      </c>
      <c r="Q90" s="96"/>
    </row>
    <row r="91" spans="1:18" x14ac:dyDescent="0.25">
      <c r="A91" s="1817">
        <v>4281</v>
      </c>
      <c r="B91" s="2021" t="s">
        <v>18</v>
      </c>
      <c r="C91" s="2022">
        <v>3590</v>
      </c>
      <c r="D91" s="2020">
        <v>45972</v>
      </c>
      <c r="G91" s="1818">
        <v>4281</v>
      </c>
      <c r="H91" s="2021" t="s">
        <v>18</v>
      </c>
      <c r="I91" s="2022">
        <v>3590</v>
      </c>
      <c r="J91" s="2020">
        <v>46002</v>
      </c>
      <c r="K91" s="57"/>
      <c r="N91" s="95">
        <v>5495</v>
      </c>
      <c r="O91" s="96" t="s">
        <v>479</v>
      </c>
      <c r="P91" s="96" t="s">
        <v>482</v>
      </c>
      <c r="Q91" s="96"/>
    </row>
    <row r="92" spans="1:18" x14ac:dyDescent="0.25">
      <c r="A92" s="1817">
        <v>5151</v>
      </c>
      <c r="B92" s="2021" t="s">
        <v>6</v>
      </c>
      <c r="C92" s="2022">
        <v>3590</v>
      </c>
      <c r="D92" s="2020">
        <v>45972</v>
      </c>
      <c r="G92" s="1818">
        <v>5151</v>
      </c>
      <c r="H92" s="2021" t="s">
        <v>6</v>
      </c>
      <c r="I92" s="2022">
        <v>3590</v>
      </c>
      <c r="J92" s="2020">
        <v>46002</v>
      </c>
      <c r="K92" s="57"/>
      <c r="N92" s="95">
        <v>4281</v>
      </c>
      <c r="O92" s="96" t="s">
        <v>478</v>
      </c>
      <c r="P92" s="96" t="s">
        <v>481</v>
      </c>
      <c r="Q92" s="96"/>
    </row>
    <row r="93" spans="1:18" ht="15.75" thickBot="1" x14ac:dyDescent="0.3">
      <c r="A93" s="1824"/>
      <c r="B93" s="1822" t="s">
        <v>19</v>
      </c>
      <c r="C93" s="1823">
        <f>SUM(C89:C92)</f>
        <v>16155</v>
      </c>
      <c r="D93" s="1825"/>
      <c r="G93" s="1824"/>
      <c r="H93" s="1822" t="s">
        <v>19</v>
      </c>
      <c r="I93" s="1823">
        <f>SUM(I89:I92)</f>
        <v>16155</v>
      </c>
      <c r="J93" s="1825"/>
      <c r="N93" s="95">
        <v>5151</v>
      </c>
      <c r="O93" s="96" t="s">
        <v>480</v>
      </c>
      <c r="P93" s="96" t="s">
        <v>483</v>
      </c>
      <c r="Q93" s="96"/>
    </row>
    <row r="94" spans="1:18" x14ac:dyDescent="0.25">
      <c r="N94" s="168"/>
      <c r="O94" s="168"/>
      <c r="P94" s="168"/>
      <c r="Q94" s="168"/>
    </row>
    <row r="103" spans="1:9" ht="15.75" thickBot="1" x14ac:dyDescent="0.3"/>
    <row r="104" spans="1:9" ht="19.5" thickBot="1" x14ac:dyDescent="0.35">
      <c r="A104" s="1411"/>
      <c r="B104" s="1409"/>
      <c r="C104" s="1582" t="s">
        <v>1948</v>
      </c>
      <c r="D104" s="1410"/>
      <c r="F104" s="1411"/>
      <c r="G104" s="1582" t="s">
        <v>2040</v>
      </c>
      <c r="H104" s="1582"/>
      <c r="I104" s="1410"/>
    </row>
    <row r="105" spans="1:9" ht="18.75" x14ac:dyDescent="0.3">
      <c r="A105" s="1579" t="s">
        <v>13</v>
      </c>
      <c r="B105" s="1580" t="s">
        <v>0</v>
      </c>
      <c r="C105" s="1580" t="s">
        <v>14</v>
      </c>
      <c r="D105" s="1581" t="s">
        <v>487</v>
      </c>
      <c r="F105" s="1579" t="s">
        <v>13</v>
      </c>
      <c r="G105" s="1580" t="s">
        <v>0</v>
      </c>
      <c r="H105" s="1580" t="s">
        <v>14</v>
      </c>
      <c r="I105" s="1581" t="s">
        <v>487</v>
      </c>
    </row>
    <row r="106" spans="1:9" x14ac:dyDescent="0.25">
      <c r="A106" s="1818">
        <v>5384</v>
      </c>
      <c r="B106" s="2021" t="s">
        <v>477</v>
      </c>
      <c r="C106" s="2022">
        <v>5433</v>
      </c>
      <c r="D106" s="2020">
        <v>46034</v>
      </c>
      <c r="F106" s="2609">
        <v>5384</v>
      </c>
      <c r="G106" s="2610" t="s">
        <v>477</v>
      </c>
      <c r="H106" s="2611">
        <v>5433</v>
      </c>
      <c r="I106" s="2612">
        <v>46064</v>
      </c>
    </row>
    <row r="107" spans="1:9" x14ac:dyDescent="0.25">
      <c r="A107" s="1818">
        <v>5495</v>
      </c>
      <c r="B107" s="2021" t="s">
        <v>17</v>
      </c>
      <c r="C107" s="2022">
        <v>3622</v>
      </c>
      <c r="D107" s="2020">
        <v>46034</v>
      </c>
      <c r="F107" s="2609">
        <v>5495</v>
      </c>
      <c r="G107" s="2610" t="s">
        <v>17</v>
      </c>
      <c r="H107" s="2611">
        <v>3622</v>
      </c>
      <c r="I107" s="2612">
        <v>46064</v>
      </c>
    </row>
    <row r="108" spans="1:9" x14ac:dyDescent="0.25">
      <c r="A108" s="1818">
        <v>4281</v>
      </c>
      <c r="B108" s="2021" t="s">
        <v>18</v>
      </c>
      <c r="C108" s="2022">
        <v>5622</v>
      </c>
      <c r="D108" s="2020">
        <v>46034</v>
      </c>
      <c r="F108" s="2609">
        <v>4281</v>
      </c>
      <c r="G108" s="2610" t="s">
        <v>18</v>
      </c>
      <c r="H108" s="2611">
        <v>3622</v>
      </c>
      <c r="I108" s="2612">
        <v>46064</v>
      </c>
    </row>
    <row r="109" spans="1:9" x14ac:dyDescent="0.25">
      <c r="A109" s="2080">
        <v>5151</v>
      </c>
      <c r="B109" s="2081" t="s">
        <v>6</v>
      </c>
      <c r="C109" s="2082">
        <v>0</v>
      </c>
      <c r="D109" s="2083"/>
      <c r="F109" s="1817"/>
      <c r="G109" s="2315"/>
      <c r="H109" s="2316"/>
      <c r="I109" s="2311"/>
    </row>
    <row r="110" spans="1:9" ht="15.75" thickBot="1" x14ac:dyDescent="0.3">
      <c r="A110" s="1824"/>
      <c r="B110" s="1822" t="s">
        <v>19</v>
      </c>
      <c r="C110" s="1823">
        <f>SUM(C106:C109)</f>
        <v>14677</v>
      </c>
      <c r="D110" s="1825"/>
      <c r="F110" s="1824"/>
      <c r="G110" s="1822" t="s">
        <v>19</v>
      </c>
      <c r="H110" s="1823">
        <f>SUM(H106:H109)</f>
        <v>12677</v>
      </c>
      <c r="I110" s="1825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S63"/>
  <sheetViews>
    <sheetView topLeftCell="A32" zoomScale="80" zoomScaleNormal="80" workbookViewId="0">
      <selection activeCell="I39" sqref="I39"/>
    </sheetView>
  </sheetViews>
  <sheetFormatPr baseColWidth="10" defaultRowHeight="15" x14ac:dyDescent="0.25"/>
  <cols>
    <col min="1" max="1" width="13" bestFit="1" customWidth="1"/>
    <col min="2" max="2" width="15.42578125" bestFit="1" customWidth="1"/>
    <col min="3" max="3" width="15.7109375" customWidth="1"/>
    <col min="4" max="4" width="13.140625" bestFit="1" customWidth="1"/>
    <col min="6" max="6" width="13" bestFit="1" customWidth="1"/>
    <col min="7" max="7" width="14.28515625" bestFit="1" customWidth="1"/>
    <col min="8" max="8" width="12.42578125" bestFit="1" customWidth="1"/>
    <col min="9" max="9" width="13.140625" bestFit="1" customWidth="1"/>
    <col min="11" max="11" width="13" bestFit="1" customWidth="1"/>
    <col min="12" max="12" width="14.28515625" bestFit="1" customWidth="1"/>
    <col min="13" max="13" width="12.42578125" bestFit="1" customWidth="1"/>
    <col min="14" max="14" width="16.7109375" bestFit="1" customWidth="1"/>
    <col min="16" max="16" width="13" bestFit="1" customWidth="1"/>
    <col min="17" max="17" width="14.28515625" bestFit="1" customWidth="1"/>
    <col min="18" max="18" width="12.42578125" bestFit="1" customWidth="1"/>
    <col min="19" max="19" width="13.140625" bestFit="1" customWidth="1"/>
  </cols>
  <sheetData>
    <row r="1" spans="1:19" ht="18.75" x14ac:dyDescent="0.3">
      <c r="A1" s="195"/>
      <c r="B1" s="196" t="s">
        <v>486</v>
      </c>
      <c r="C1" s="360"/>
      <c r="D1" s="197"/>
      <c r="F1" s="195"/>
      <c r="G1" s="196" t="s">
        <v>511</v>
      </c>
      <c r="H1" s="360"/>
      <c r="I1" s="197"/>
      <c r="K1" s="195"/>
      <c r="L1" s="196" t="s">
        <v>118</v>
      </c>
      <c r="M1" s="360"/>
      <c r="N1" s="197"/>
      <c r="P1" s="195"/>
      <c r="Q1" s="1715" t="s">
        <v>75</v>
      </c>
      <c r="R1" s="360"/>
      <c r="S1" s="197"/>
    </row>
    <row r="2" spans="1:19" ht="18.75" x14ac:dyDescent="0.3">
      <c r="A2" s="361" t="s">
        <v>13</v>
      </c>
      <c r="B2" s="94" t="s">
        <v>0</v>
      </c>
      <c r="C2" s="94" t="s">
        <v>14</v>
      </c>
      <c r="D2" s="362" t="s">
        <v>487</v>
      </c>
      <c r="F2" s="361" t="s">
        <v>13</v>
      </c>
      <c r="G2" s="94" t="s">
        <v>0</v>
      </c>
      <c r="H2" s="94" t="s">
        <v>14</v>
      </c>
      <c r="I2" s="362" t="s">
        <v>487</v>
      </c>
      <c r="K2" s="361" t="s">
        <v>13</v>
      </c>
      <c r="L2" s="94" t="s">
        <v>0</v>
      </c>
      <c r="M2" s="94" t="s">
        <v>14</v>
      </c>
      <c r="N2" s="362" t="s">
        <v>487</v>
      </c>
      <c r="P2" s="361" t="s">
        <v>13</v>
      </c>
      <c r="Q2" s="94" t="s">
        <v>0</v>
      </c>
      <c r="R2" s="94" t="s">
        <v>14</v>
      </c>
      <c r="S2" s="362" t="s">
        <v>487</v>
      </c>
    </row>
    <row r="3" spans="1:19" x14ac:dyDescent="0.25">
      <c r="A3" s="363" t="s">
        <v>478</v>
      </c>
      <c r="B3" s="96" t="s">
        <v>125</v>
      </c>
      <c r="C3" s="354" t="s">
        <v>1513</v>
      </c>
      <c r="D3" s="1804" t="s">
        <v>358</v>
      </c>
      <c r="F3" s="363" t="s">
        <v>478</v>
      </c>
      <c r="G3" s="96" t="s">
        <v>125</v>
      </c>
      <c r="H3" s="1553">
        <v>2041</v>
      </c>
      <c r="I3" s="1804">
        <v>45749</v>
      </c>
      <c r="K3" s="363" t="s">
        <v>478</v>
      </c>
      <c r="L3" s="96" t="s">
        <v>125</v>
      </c>
      <c r="M3" s="1553">
        <v>2041</v>
      </c>
      <c r="N3" s="1804">
        <v>45839</v>
      </c>
      <c r="P3" s="363" t="s">
        <v>478</v>
      </c>
      <c r="Q3" s="96" t="s">
        <v>125</v>
      </c>
      <c r="R3" s="354">
        <v>2121</v>
      </c>
      <c r="S3" s="1804">
        <v>45937</v>
      </c>
    </row>
    <row r="4" spans="1:19" ht="15.75" thickBot="1" x14ac:dyDescent="0.3">
      <c r="A4" s="363" t="s">
        <v>478</v>
      </c>
      <c r="B4" s="96" t="s">
        <v>125</v>
      </c>
      <c r="C4" s="1553">
        <v>2041</v>
      </c>
      <c r="D4" s="1804" t="s">
        <v>486</v>
      </c>
      <c r="F4" s="205"/>
      <c r="G4" s="1550" t="s">
        <v>19</v>
      </c>
      <c r="H4" s="1551">
        <f>SUM(H3:H3)</f>
        <v>2041</v>
      </c>
      <c r="I4" s="1552"/>
      <c r="K4" s="363" t="s">
        <v>479</v>
      </c>
      <c r="L4" s="96" t="s">
        <v>1222</v>
      </c>
      <c r="M4" s="1553">
        <v>1470</v>
      </c>
      <c r="N4" s="1804">
        <v>45840</v>
      </c>
      <c r="P4" s="363" t="s">
        <v>479</v>
      </c>
      <c r="Q4" s="96" t="s">
        <v>1222</v>
      </c>
      <c r="R4" s="354">
        <v>1320</v>
      </c>
      <c r="S4" s="1804">
        <v>45937</v>
      </c>
    </row>
    <row r="5" spans="1:19" ht="15.75" thickBot="1" x14ac:dyDescent="0.3">
      <c r="A5" s="205"/>
      <c r="B5" s="1550" t="s">
        <v>19</v>
      </c>
      <c r="C5" s="1551">
        <f>SUM(C3:C4)</f>
        <v>2041</v>
      </c>
      <c r="D5" s="1552"/>
      <c r="K5" s="363" t="s">
        <v>374</v>
      </c>
      <c r="L5" s="96" t="s">
        <v>1511</v>
      </c>
      <c r="M5" s="1553">
        <v>2041</v>
      </c>
      <c r="N5" s="1804">
        <v>45866</v>
      </c>
      <c r="P5" s="363" t="s">
        <v>374</v>
      </c>
      <c r="Q5" s="96" t="s">
        <v>1511</v>
      </c>
      <c r="R5" s="354">
        <v>1810</v>
      </c>
      <c r="S5" s="1804">
        <v>45937</v>
      </c>
    </row>
    <row r="6" spans="1:19" ht="15.75" thickBot="1" x14ac:dyDescent="0.3">
      <c r="K6" s="205"/>
      <c r="L6" s="1550" t="s">
        <v>19</v>
      </c>
      <c r="M6" s="1551">
        <f>SUM(M3:M5)</f>
        <v>5552</v>
      </c>
      <c r="N6" s="1552"/>
      <c r="P6" s="363" t="s">
        <v>1512</v>
      </c>
      <c r="Q6" s="96" t="s">
        <v>428</v>
      </c>
      <c r="R6" s="1553">
        <v>0</v>
      </c>
      <c r="S6" s="1804" t="s">
        <v>1568</v>
      </c>
    </row>
    <row r="7" spans="1:19" ht="15.75" thickBot="1" x14ac:dyDescent="0.3">
      <c r="P7" s="95" t="s">
        <v>478</v>
      </c>
      <c r="Q7" s="96" t="s">
        <v>8</v>
      </c>
      <c r="R7" s="1553">
        <v>0</v>
      </c>
      <c r="S7" s="1804" t="s">
        <v>1568</v>
      </c>
    </row>
    <row r="8" spans="1:19" ht="19.5" thickBot="1" x14ac:dyDescent="0.35">
      <c r="A8" s="195"/>
      <c r="B8" s="196" t="s">
        <v>509</v>
      </c>
      <c r="C8" s="360"/>
      <c r="D8" s="197"/>
      <c r="F8" s="195"/>
      <c r="G8" s="196" t="s">
        <v>115</v>
      </c>
      <c r="H8" s="360"/>
      <c r="I8" s="197"/>
      <c r="P8" s="205"/>
      <c r="Q8" s="1550" t="s">
        <v>19</v>
      </c>
      <c r="R8" s="1551">
        <f>SUM(R3:R6)</f>
        <v>5251</v>
      </c>
      <c r="S8" s="1552"/>
    </row>
    <row r="9" spans="1:19" ht="19.5" thickBot="1" x14ac:dyDescent="0.35">
      <c r="A9" s="361" t="s">
        <v>13</v>
      </c>
      <c r="B9" s="94" t="s">
        <v>0</v>
      </c>
      <c r="C9" s="94" t="s">
        <v>14</v>
      </c>
      <c r="D9" s="362" t="s">
        <v>487</v>
      </c>
      <c r="F9" s="361" t="s">
        <v>13</v>
      </c>
      <c r="G9" s="94" t="s">
        <v>0</v>
      </c>
      <c r="H9" s="94" t="s">
        <v>14</v>
      </c>
      <c r="I9" s="362" t="s">
        <v>487</v>
      </c>
    </row>
    <row r="10" spans="1:19" ht="19.5" thickBot="1" x14ac:dyDescent="0.35">
      <c r="A10" s="363" t="s">
        <v>478</v>
      </c>
      <c r="B10" s="96" t="s">
        <v>125</v>
      </c>
      <c r="C10" s="1553">
        <v>2041</v>
      </c>
      <c r="D10" s="1804">
        <v>45694</v>
      </c>
      <c r="F10" s="363" t="s">
        <v>478</v>
      </c>
      <c r="G10" s="96" t="s">
        <v>125</v>
      </c>
      <c r="H10" s="1553">
        <v>2041</v>
      </c>
      <c r="I10" s="1804">
        <v>45783</v>
      </c>
      <c r="K10" s="195"/>
      <c r="L10" s="196" t="s">
        <v>119</v>
      </c>
      <c r="M10" s="360"/>
      <c r="N10" s="197"/>
    </row>
    <row r="11" spans="1:19" ht="19.5" thickBot="1" x14ac:dyDescent="0.35">
      <c r="A11" s="205"/>
      <c r="B11" s="1550" t="s">
        <v>19</v>
      </c>
      <c r="C11" s="1551">
        <f>SUM(C10:C10)</f>
        <v>2041</v>
      </c>
      <c r="D11" s="1552"/>
      <c r="F11" s="205"/>
      <c r="G11" s="1550" t="s">
        <v>19</v>
      </c>
      <c r="H11" s="1551">
        <f>SUM(H10:H10)</f>
        <v>2041</v>
      </c>
      <c r="I11" s="1552"/>
      <c r="K11" s="361" t="s">
        <v>13</v>
      </c>
      <c r="L11" s="94" t="s">
        <v>0</v>
      </c>
      <c r="M11" s="94" t="s">
        <v>14</v>
      </c>
      <c r="N11" s="362" t="s">
        <v>487</v>
      </c>
      <c r="P11" s="195"/>
      <c r="Q11" s="196" t="s">
        <v>145</v>
      </c>
      <c r="R11" s="360"/>
      <c r="S11" s="197"/>
    </row>
    <row r="12" spans="1:19" ht="18.75" x14ac:dyDescent="0.3">
      <c r="K12" s="363" t="s">
        <v>478</v>
      </c>
      <c r="L12" s="96" t="s">
        <v>125</v>
      </c>
      <c r="M12" s="1553">
        <v>2041</v>
      </c>
      <c r="N12" s="1804">
        <v>45881</v>
      </c>
      <c r="P12" s="361" t="s">
        <v>13</v>
      </c>
      <c r="Q12" s="94" t="s">
        <v>0</v>
      </c>
      <c r="R12" s="94" t="s">
        <v>14</v>
      </c>
      <c r="S12" s="362" t="s">
        <v>487</v>
      </c>
    </row>
    <row r="13" spans="1:19" x14ac:dyDescent="0.25">
      <c r="K13" s="363" t="s">
        <v>479</v>
      </c>
      <c r="L13" s="96" t="s">
        <v>1222</v>
      </c>
      <c r="M13" s="1553">
        <v>1480</v>
      </c>
      <c r="N13" s="1804">
        <v>45881</v>
      </c>
      <c r="P13" s="363" t="s">
        <v>478</v>
      </c>
      <c r="Q13" s="96" t="s">
        <v>125</v>
      </c>
      <c r="R13" s="354">
        <v>0</v>
      </c>
      <c r="S13" s="965"/>
    </row>
    <row r="14" spans="1:19" x14ac:dyDescent="0.25">
      <c r="K14" s="363" t="s">
        <v>374</v>
      </c>
      <c r="L14" s="96" t="s">
        <v>1511</v>
      </c>
      <c r="M14" s="1553">
        <v>1650</v>
      </c>
      <c r="N14" s="1804">
        <v>45881</v>
      </c>
      <c r="P14" s="363" t="s">
        <v>479</v>
      </c>
      <c r="Q14" s="96" t="s">
        <v>1222</v>
      </c>
      <c r="R14" s="354">
        <v>1480</v>
      </c>
      <c r="S14" s="1804">
        <v>45967</v>
      </c>
    </row>
    <row r="15" spans="1:19" ht="15.75" thickBot="1" x14ac:dyDescent="0.3">
      <c r="K15" s="363" t="s">
        <v>1512</v>
      </c>
      <c r="L15" s="96" t="s">
        <v>428</v>
      </c>
      <c r="M15" s="1553">
        <v>26620</v>
      </c>
      <c r="N15" s="1804">
        <v>45881</v>
      </c>
      <c r="P15" s="363" t="s">
        <v>374</v>
      </c>
      <c r="Q15" s="96" t="s">
        <v>1511</v>
      </c>
      <c r="R15" s="354">
        <v>1650</v>
      </c>
      <c r="S15" s="1804">
        <v>45967</v>
      </c>
    </row>
    <row r="16" spans="1:19" ht="19.5" thickBot="1" x14ac:dyDescent="0.35">
      <c r="A16" s="195"/>
      <c r="B16" s="196" t="s">
        <v>510</v>
      </c>
      <c r="C16" s="360"/>
      <c r="D16" s="197"/>
      <c r="F16" s="195"/>
      <c r="G16" s="196" t="s">
        <v>117</v>
      </c>
      <c r="H16" s="360"/>
      <c r="I16" s="197"/>
      <c r="K16" s="205"/>
      <c r="L16" s="1550" t="s">
        <v>19</v>
      </c>
      <c r="M16" s="1551">
        <f>SUM(M12:M15)</f>
        <v>31791</v>
      </c>
      <c r="N16" s="1552"/>
      <c r="P16" s="363" t="s">
        <v>1512</v>
      </c>
      <c r="Q16" s="96" t="s">
        <v>428</v>
      </c>
      <c r="R16" s="1553">
        <v>0</v>
      </c>
      <c r="S16" s="1804" t="s">
        <v>1568</v>
      </c>
    </row>
    <row r="17" spans="1:19" ht="18.75" x14ac:dyDescent="0.3">
      <c r="A17" s="361" t="s">
        <v>13</v>
      </c>
      <c r="B17" s="94" t="s">
        <v>0</v>
      </c>
      <c r="C17" s="94" t="s">
        <v>14</v>
      </c>
      <c r="D17" s="362" t="s">
        <v>487</v>
      </c>
      <c r="F17" s="361" t="s">
        <v>13</v>
      </c>
      <c r="G17" s="94" t="s">
        <v>0</v>
      </c>
      <c r="H17" s="94" t="s">
        <v>14</v>
      </c>
      <c r="I17" s="362" t="s">
        <v>487</v>
      </c>
      <c r="P17" s="95" t="s">
        <v>478</v>
      </c>
      <c r="Q17" s="96" t="s">
        <v>8</v>
      </c>
      <c r="R17" s="1553">
        <v>0</v>
      </c>
      <c r="S17" s="1804" t="s">
        <v>1568</v>
      </c>
    </row>
    <row r="18" spans="1:19" ht="15.75" thickBot="1" x14ac:dyDescent="0.3">
      <c r="A18" s="363" t="s">
        <v>478</v>
      </c>
      <c r="B18" s="96" t="s">
        <v>125</v>
      </c>
      <c r="C18" s="1553">
        <v>2041</v>
      </c>
      <c r="D18" s="1804">
        <v>45727</v>
      </c>
      <c r="F18" s="363" t="s">
        <v>478</v>
      </c>
      <c r="G18" s="96" t="s">
        <v>125</v>
      </c>
      <c r="H18" s="1553">
        <v>2041</v>
      </c>
      <c r="I18" s="1804">
        <v>45811</v>
      </c>
      <c r="P18" s="205"/>
      <c r="Q18" s="1550" t="s">
        <v>19</v>
      </c>
      <c r="R18" s="1551">
        <f>SUM(R13:R17)</f>
        <v>3130</v>
      </c>
      <c r="S18" s="1552"/>
    </row>
    <row r="19" spans="1:19" ht="15.75" thickBot="1" x14ac:dyDescent="0.3">
      <c r="A19" s="205"/>
      <c r="B19" s="1550" t="s">
        <v>19</v>
      </c>
      <c r="C19" s="1551">
        <f>SUM(C18:C18)</f>
        <v>2041</v>
      </c>
      <c r="D19" s="1552"/>
      <c r="F19" s="363" t="s">
        <v>479</v>
      </c>
      <c r="G19" s="96" t="s">
        <v>1222</v>
      </c>
      <c r="H19" s="1553">
        <v>1320</v>
      </c>
      <c r="I19" s="1804">
        <v>45820</v>
      </c>
    </row>
    <row r="20" spans="1:19" ht="15.75" thickBot="1" x14ac:dyDescent="0.3">
      <c r="F20" s="205"/>
      <c r="G20" s="1550" t="s">
        <v>19</v>
      </c>
      <c r="H20" s="1551">
        <f>SUM(H18:H19)</f>
        <v>3361</v>
      </c>
      <c r="I20" s="1552"/>
    </row>
    <row r="21" spans="1:19" ht="19.5" thickBot="1" x14ac:dyDescent="0.35">
      <c r="K21" s="195"/>
      <c r="L21" s="196" t="s">
        <v>120</v>
      </c>
      <c r="M21" s="360"/>
      <c r="N21" s="197"/>
    </row>
    <row r="22" spans="1:19" ht="18.75" x14ac:dyDescent="0.3">
      <c r="K22" s="361" t="s">
        <v>13</v>
      </c>
      <c r="L22" s="94" t="s">
        <v>0</v>
      </c>
      <c r="M22" s="94" t="s">
        <v>14</v>
      </c>
      <c r="N22" s="362" t="s">
        <v>487</v>
      </c>
      <c r="P22" s="195"/>
      <c r="Q22" s="196" t="s">
        <v>358</v>
      </c>
      <c r="R22" s="360"/>
      <c r="S22" s="197"/>
    </row>
    <row r="23" spans="1:19" ht="18.75" x14ac:dyDescent="0.3">
      <c r="K23" s="363" t="s">
        <v>478</v>
      </c>
      <c r="L23" s="96" t="s">
        <v>125</v>
      </c>
      <c r="M23" s="1553">
        <v>2121</v>
      </c>
      <c r="N23" s="1804">
        <v>45909</v>
      </c>
      <c r="P23" s="361" t="s">
        <v>13</v>
      </c>
      <c r="Q23" s="94" t="s">
        <v>0</v>
      </c>
      <c r="R23" s="94" t="s">
        <v>14</v>
      </c>
      <c r="S23" s="362" t="s">
        <v>487</v>
      </c>
    </row>
    <row r="24" spans="1:19" x14ac:dyDescent="0.25">
      <c r="K24" s="363" t="s">
        <v>479</v>
      </c>
      <c r="L24" s="96" t="s">
        <v>1222</v>
      </c>
      <c r="M24" s="1553">
        <v>1320</v>
      </c>
      <c r="N24" s="1804">
        <v>45910</v>
      </c>
      <c r="P24" s="1931" t="s">
        <v>478</v>
      </c>
      <c r="Q24" s="1932" t="s">
        <v>125</v>
      </c>
      <c r="R24" s="1933"/>
      <c r="S24" s="1934"/>
    </row>
    <row r="25" spans="1:19" x14ac:dyDescent="0.25">
      <c r="K25" s="363" t="s">
        <v>374</v>
      </c>
      <c r="L25" s="96" t="s">
        <v>1511</v>
      </c>
      <c r="M25" s="1553">
        <v>1650</v>
      </c>
      <c r="N25" s="1804">
        <v>45909</v>
      </c>
      <c r="P25" s="363" t="s">
        <v>479</v>
      </c>
      <c r="Q25" s="96" t="s">
        <v>1222</v>
      </c>
      <c r="R25" s="354">
        <v>1650</v>
      </c>
      <c r="S25" s="965"/>
    </row>
    <row r="26" spans="1:19" x14ac:dyDescent="0.25">
      <c r="K26" s="363" t="s">
        <v>1512</v>
      </c>
      <c r="L26" s="96" t="s">
        <v>428</v>
      </c>
      <c r="M26" s="1553">
        <v>0</v>
      </c>
      <c r="N26" s="1804" t="s">
        <v>1568</v>
      </c>
      <c r="P26" s="363" t="s">
        <v>374</v>
      </c>
      <c r="Q26" s="96" t="s">
        <v>1511</v>
      </c>
      <c r="R26" s="354">
        <v>1320</v>
      </c>
      <c r="S26" s="965"/>
    </row>
    <row r="27" spans="1:19" x14ac:dyDescent="0.25">
      <c r="K27" s="95" t="s">
        <v>478</v>
      </c>
      <c r="L27" s="96" t="s">
        <v>8</v>
      </c>
      <c r="M27" s="1553">
        <v>16620</v>
      </c>
      <c r="N27" s="1804" t="s">
        <v>1568</v>
      </c>
      <c r="P27" s="1802" t="s">
        <v>1512</v>
      </c>
      <c r="Q27" s="219" t="s">
        <v>428</v>
      </c>
      <c r="R27" s="1992">
        <v>0</v>
      </c>
      <c r="S27" s="1804" t="s">
        <v>1568</v>
      </c>
    </row>
    <row r="28" spans="1:19" ht="15.75" thickBot="1" x14ac:dyDescent="0.3">
      <c r="K28" s="205"/>
      <c r="L28" s="1550" t="s">
        <v>19</v>
      </c>
      <c r="M28" s="1551">
        <f>SUM(M23:M27)</f>
        <v>21711</v>
      </c>
      <c r="N28" s="1552"/>
      <c r="P28" s="1993" t="s">
        <v>478</v>
      </c>
      <c r="Q28" s="219" t="s">
        <v>8</v>
      </c>
      <c r="R28" s="1992">
        <v>0</v>
      </c>
      <c r="S28" s="1804" t="s">
        <v>1568</v>
      </c>
    </row>
    <row r="29" spans="1:19" ht="15.75" thickBot="1" x14ac:dyDescent="0.3">
      <c r="P29" s="205"/>
      <c r="Q29" s="1550" t="s">
        <v>19</v>
      </c>
      <c r="R29" s="1551">
        <f>SUM(R24:R28)</f>
        <v>2970</v>
      </c>
      <c r="S29" s="1552"/>
    </row>
    <row r="33" spans="1:19" s="42" customFormat="1" ht="15.75" thickBot="1" x14ac:dyDescent="0.3"/>
    <row r="34" spans="1:19" ht="21.75" thickBot="1" x14ac:dyDescent="0.4">
      <c r="H34" s="978">
        <v>2026</v>
      </c>
    </row>
    <row r="35" spans="1:19" ht="15.75" thickBot="1" x14ac:dyDescent="0.3">
      <c r="A35" s="6"/>
      <c r="B35" s="6"/>
      <c r="C35" s="6"/>
      <c r="D35" s="6"/>
      <c r="F35" s="2568"/>
      <c r="G35" s="2569"/>
      <c r="H35" s="2569"/>
      <c r="I35" s="2570"/>
    </row>
    <row r="36" spans="1:19" ht="18.75" x14ac:dyDescent="0.3">
      <c r="A36" s="2394"/>
      <c r="B36" s="2395" t="s">
        <v>486</v>
      </c>
      <c r="C36" s="2396"/>
      <c r="D36" s="2397"/>
      <c r="E36" s="168"/>
      <c r="F36" s="2571"/>
      <c r="G36" s="2566" t="s">
        <v>509</v>
      </c>
      <c r="H36" s="2567"/>
      <c r="I36" s="2572"/>
      <c r="J36" s="168"/>
      <c r="K36" s="2030"/>
      <c r="L36" s="390" t="s">
        <v>510</v>
      </c>
      <c r="M36" s="2031"/>
      <c r="N36" s="391"/>
      <c r="O36" s="168"/>
      <c r="P36" s="2030"/>
      <c r="Q36" s="390" t="s">
        <v>511</v>
      </c>
      <c r="R36" s="2031"/>
      <c r="S36" s="391"/>
    </row>
    <row r="37" spans="1:19" ht="18.75" x14ac:dyDescent="0.3">
      <c r="A37" s="2398" t="s">
        <v>13</v>
      </c>
      <c r="B37" s="2032" t="s">
        <v>0</v>
      </c>
      <c r="C37" s="2032" t="s">
        <v>14</v>
      </c>
      <c r="D37" s="2399" t="s">
        <v>487</v>
      </c>
      <c r="E37" s="168"/>
      <c r="F37" s="2398" t="s">
        <v>13</v>
      </c>
      <c r="G37" s="2032" t="s">
        <v>0</v>
      </c>
      <c r="H37" s="2032" t="s">
        <v>14</v>
      </c>
      <c r="I37" s="2399" t="s">
        <v>487</v>
      </c>
      <c r="J37" s="168"/>
      <c r="K37" s="344" t="s">
        <v>13</v>
      </c>
      <c r="L37" s="2032" t="s">
        <v>0</v>
      </c>
      <c r="M37" s="2032" t="s">
        <v>14</v>
      </c>
      <c r="N37" s="2033" t="s">
        <v>487</v>
      </c>
      <c r="O37" s="168"/>
      <c r="P37" s="344" t="s">
        <v>13</v>
      </c>
      <c r="Q37" s="2032" t="s">
        <v>0</v>
      </c>
      <c r="R37" s="2032" t="s">
        <v>14</v>
      </c>
      <c r="S37" s="2033" t="s">
        <v>487</v>
      </c>
    </row>
    <row r="38" spans="1:19" ht="15.75" thickBot="1" x14ac:dyDescent="0.3">
      <c r="A38" s="2400"/>
      <c r="B38" s="2084"/>
      <c r="C38" s="2085"/>
      <c r="D38" s="2401"/>
      <c r="E38" s="168"/>
      <c r="F38" s="2400"/>
      <c r="G38" s="2084"/>
      <c r="H38" s="2085"/>
      <c r="I38" s="2577"/>
      <c r="J38" s="168"/>
      <c r="K38" s="363" t="s">
        <v>478</v>
      </c>
      <c r="L38" s="96" t="s">
        <v>125</v>
      </c>
      <c r="M38" s="354"/>
      <c r="N38" s="965"/>
      <c r="O38" s="168"/>
      <c r="P38" s="363" t="s">
        <v>478</v>
      </c>
      <c r="Q38" s="96"/>
      <c r="R38" s="354"/>
      <c r="S38" s="965"/>
    </row>
    <row r="39" spans="1:19" ht="15.75" thickBot="1" x14ac:dyDescent="0.3">
      <c r="A39" s="2406" t="s">
        <v>479</v>
      </c>
      <c r="B39" s="2407" t="s">
        <v>1222</v>
      </c>
      <c r="C39" s="2408">
        <v>1366</v>
      </c>
      <c r="D39" s="2402"/>
      <c r="E39" s="168"/>
      <c r="F39" s="2406" t="s">
        <v>479</v>
      </c>
      <c r="G39" s="2407" t="s">
        <v>1222</v>
      </c>
      <c r="H39" s="2579">
        <v>1366</v>
      </c>
      <c r="I39" s="2580"/>
      <c r="J39" s="168"/>
      <c r="K39" s="363" t="s">
        <v>479</v>
      </c>
      <c r="L39" s="96" t="s">
        <v>1222</v>
      </c>
      <c r="M39" s="354"/>
      <c r="N39" s="965"/>
      <c r="O39" s="168"/>
      <c r="P39" s="363" t="s">
        <v>479</v>
      </c>
      <c r="Q39" s="96" t="s">
        <v>1222</v>
      </c>
      <c r="R39" s="354"/>
      <c r="S39" s="965"/>
    </row>
    <row r="40" spans="1:19" x14ac:dyDescent="0.25">
      <c r="A40" s="2403" t="s">
        <v>374</v>
      </c>
      <c r="B40" s="356" t="s">
        <v>1511</v>
      </c>
      <c r="C40" s="2086"/>
      <c r="D40" s="2401"/>
      <c r="E40" s="168"/>
      <c r="F40" s="2403" t="s">
        <v>374</v>
      </c>
      <c r="G40" s="356" t="s">
        <v>1511</v>
      </c>
      <c r="H40" s="2086"/>
      <c r="I40" s="2578"/>
      <c r="J40" s="168"/>
      <c r="K40" s="363" t="s">
        <v>374</v>
      </c>
      <c r="L40" s="96" t="s">
        <v>1511</v>
      </c>
      <c r="M40" s="354"/>
      <c r="N40" s="965"/>
      <c r="O40" s="168"/>
      <c r="P40" s="363" t="s">
        <v>374</v>
      </c>
      <c r="Q40" s="96" t="s">
        <v>1511</v>
      </c>
      <c r="R40" s="354"/>
      <c r="S40" s="965"/>
    </row>
    <row r="41" spans="1:19" x14ac:dyDescent="0.25">
      <c r="A41" s="2404" t="s">
        <v>1512</v>
      </c>
      <c r="B41" s="96" t="s">
        <v>428</v>
      </c>
      <c r="C41" s="1553"/>
      <c r="D41" s="2401"/>
      <c r="E41" s="168"/>
      <c r="F41" s="2404" t="s">
        <v>1512</v>
      </c>
      <c r="G41" s="96" t="s">
        <v>428</v>
      </c>
      <c r="H41" s="1553"/>
      <c r="I41" s="2401"/>
      <c r="J41" s="168"/>
      <c r="K41" s="363" t="s">
        <v>1512</v>
      </c>
      <c r="L41" s="96" t="s">
        <v>428</v>
      </c>
      <c r="M41" s="1553"/>
      <c r="N41" s="965"/>
      <c r="O41" s="168"/>
      <c r="P41" s="363" t="s">
        <v>1512</v>
      </c>
      <c r="Q41" s="96" t="s">
        <v>428</v>
      </c>
      <c r="R41" s="1553"/>
      <c r="S41" s="965"/>
    </row>
    <row r="42" spans="1:19" ht="15.75" thickBot="1" x14ac:dyDescent="0.3">
      <c r="A42" s="2404" t="s">
        <v>478</v>
      </c>
      <c r="B42" s="2084" t="s">
        <v>8</v>
      </c>
      <c r="C42" s="2410"/>
      <c r="D42" s="2401"/>
      <c r="E42" s="168"/>
      <c r="F42" s="2404" t="s">
        <v>478</v>
      </c>
      <c r="G42" s="96" t="s">
        <v>8</v>
      </c>
      <c r="H42" s="1553"/>
      <c r="I42" s="2401"/>
      <c r="J42" s="168"/>
      <c r="K42" s="95" t="s">
        <v>478</v>
      </c>
      <c r="L42" s="96" t="s">
        <v>8</v>
      </c>
      <c r="M42" s="1553"/>
      <c r="N42" s="965"/>
      <c r="O42" s="168"/>
      <c r="P42" s="95" t="s">
        <v>478</v>
      </c>
      <c r="Q42" s="96" t="s">
        <v>8</v>
      </c>
      <c r="R42" s="1553"/>
      <c r="S42" s="965"/>
    </row>
    <row r="43" spans="1:19" ht="15.75" thickBot="1" x14ac:dyDescent="0.3">
      <c r="A43" s="2405"/>
      <c r="B43" s="2411" t="s">
        <v>19</v>
      </c>
      <c r="C43" s="2412">
        <f>SUM(C38:C42)</f>
        <v>1366</v>
      </c>
      <c r="D43" s="2409"/>
      <c r="E43" s="168"/>
      <c r="F43" s="2573"/>
      <c r="G43" s="2574" t="s">
        <v>19</v>
      </c>
      <c r="H43" s="2575">
        <f>SUM(H38:H42)</f>
        <v>1366</v>
      </c>
      <c r="I43" s="2576"/>
      <c r="J43" s="168"/>
      <c r="K43" s="654"/>
      <c r="L43" s="2028" t="s">
        <v>19</v>
      </c>
      <c r="M43" s="2029">
        <f>SUM(M38:M42)</f>
        <v>0</v>
      </c>
      <c r="N43" s="2034"/>
      <c r="O43" s="168"/>
      <c r="P43" s="654"/>
      <c r="Q43" s="2028" t="s">
        <v>19</v>
      </c>
      <c r="R43" s="2029">
        <f>SUM(R38:R42)</f>
        <v>0</v>
      </c>
      <c r="S43" s="2034"/>
    </row>
    <row r="44" spans="1:19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</row>
    <row r="45" spans="1:19" ht="15.75" thickBot="1" x14ac:dyDescent="0.3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</row>
    <row r="46" spans="1:19" ht="18.75" x14ac:dyDescent="0.3">
      <c r="A46" s="2030"/>
      <c r="B46" s="390" t="s">
        <v>115</v>
      </c>
      <c r="C46" s="2031"/>
      <c r="D46" s="391"/>
      <c r="E46" s="168"/>
      <c r="F46" s="2030"/>
      <c r="G46" s="390" t="s">
        <v>117</v>
      </c>
      <c r="H46" s="2031"/>
      <c r="I46" s="391"/>
      <c r="J46" s="168"/>
      <c r="K46" s="2030"/>
      <c r="L46" s="390" t="s">
        <v>118</v>
      </c>
      <c r="M46" s="2031"/>
      <c r="N46" s="391"/>
      <c r="O46" s="168"/>
      <c r="P46" s="2030"/>
      <c r="Q46" s="390" t="s">
        <v>119</v>
      </c>
      <c r="R46" s="2031"/>
      <c r="S46" s="391"/>
    </row>
    <row r="47" spans="1:19" ht="18.75" x14ac:dyDescent="0.3">
      <c r="A47" s="344" t="s">
        <v>13</v>
      </c>
      <c r="B47" s="2032" t="s">
        <v>0</v>
      </c>
      <c r="C47" s="2032" t="s">
        <v>14</v>
      </c>
      <c r="D47" s="2033" t="s">
        <v>487</v>
      </c>
      <c r="E47" s="168"/>
      <c r="F47" s="344" t="s">
        <v>13</v>
      </c>
      <c r="G47" s="2032" t="s">
        <v>0</v>
      </c>
      <c r="H47" s="2032" t="s">
        <v>14</v>
      </c>
      <c r="I47" s="2033" t="s">
        <v>487</v>
      </c>
      <c r="J47" s="168"/>
      <c r="K47" s="344" t="s">
        <v>13</v>
      </c>
      <c r="L47" s="2032" t="s">
        <v>0</v>
      </c>
      <c r="M47" s="2032" t="s">
        <v>14</v>
      </c>
      <c r="N47" s="2033" t="s">
        <v>487</v>
      </c>
      <c r="O47" s="168"/>
      <c r="P47" s="344" t="s">
        <v>13</v>
      </c>
      <c r="Q47" s="2032" t="s">
        <v>0</v>
      </c>
      <c r="R47" s="2032" t="s">
        <v>14</v>
      </c>
      <c r="S47" s="2033" t="s">
        <v>487</v>
      </c>
    </row>
    <row r="48" spans="1:19" x14ac:dyDescent="0.25">
      <c r="A48" s="363"/>
      <c r="B48" s="96"/>
      <c r="C48" s="354"/>
      <c r="D48" s="965"/>
      <c r="E48" s="168"/>
      <c r="F48" s="363"/>
      <c r="G48" s="96"/>
      <c r="H48" s="354"/>
      <c r="I48" s="965"/>
      <c r="J48" s="168"/>
      <c r="K48" s="363" t="s">
        <v>478</v>
      </c>
      <c r="L48" s="96"/>
      <c r="M48" s="354"/>
      <c r="N48" s="965"/>
      <c r="O48" s="168"/>
      <c r="P48" s="363" t="s">
        <v>478</v>
      </c>
      <c r="Q48" s="96"/>
      <c r="R48" s="354"/>
      <c r="S48" s="965"/>
    </row>
    <row r="49" spans="1:19" x14ac:dyDescent="0.25">
      <c r="A49" s="363" t="s">
        <v>479</v>
      </c>
      <c r="B49" s="96" t="s">
        <v>1222</v>
      </c>
      <c r="C49" s="354"/>
      <c r="D49" s="965"/>
      <c r="E49" s="168"/>
      <c r="F49" s="363" t="s">
        <v>479</v>
      </c>
      <c r="G49" s="96" t="s">
        <v>1222</v>
      </c>
      <c r="H49" s="354"/>
      <c r="I49" s="965"/>
      <c r="J49" s="168"/>
      <c r="K49" s="363" t="s">
        <v>479</v>
      </c>
      <c r="L49" s="96" t="s">
        <v>1222</v>
      </c>
      <c r="M49" s="354"/>
      <c r="N49" s="965"/>
      <c r="O49" s="168"/>
      <c r="P49" s="363" t="s">
        <v>479</v>
      </c>
      <c r="Q49" s="96" t="s">
        <v>1222</v>
      </c>
      <c r="R49" s="354"/>
      <c r="S49" s="965"/>
    </row>
    <row r="50" spans="1:19" x14ac:dyDescent="0.25">
      <c r="A50" s="363" t="s">
        <v>374</v>
      </c>
      <c r="B50" s="96" t="s">
        <v>1511</v>
      </c>
      <c r="C50" s="354"/>
      <c r="D50" s="965"/>
      <c r="E50" s="168"/>
      <c r="F50" s="363" t="s">
        <v>374</v>
      </c>
      <c r="G50" s="96" t="s">
        <v>1511</v>
      </c>
      <c r="H50" s="354"/>
      <c r="I50" s="965"/>
      <c r="J50" s="168"/>
      <c r="K50" s="363" t="s">
        <v>374</v>
      </c>
      <c r="L50" s="96" t="s">
        <v>1511</v>
      </c>
      <c r="M50" s="354"/>
      <c r="N50" s="965"/>
      <c r="O50" s="168"/>
      <c r="P50" s="363" t="s">
        <v>374</v>
      </c>
      <c r="Q50" s="96" t="s">
        <v>1511</v>
      </c>
      <c r="R50" s="354"/>
      <c r="S50" s="965"/>
    </row>
    <row r="51" spans="1:19" x14ac:dyDescent="0.25">
      <c r="A51" s="363" t="s">
        <v>1512</v>
      </c>
      <c r="B51" s="96" t="s">
        <v>428</v>
      </c>
      <c r="C51" s="1553"/>
      <c r="D51" s="965"/>
      <c r="E51" s="168"/>
      <c r="F51" s="363" t="s">
        <v>1512</v>
      </c>
      <c r="G51" s="96" t="s">
        <v>428</v>
      </c>
      <c r="H51" s="1553"/>
      <c r="I51" s="965"/>
      <c r="J51" s="168"/>
      <c r="K51" s="363" t="s">
        <v>1512</v>
      </c>
      <c r="L51" s="96" t="s">
        <v>428</v>
      </c>
      <c r="M51" s="1553"/>
      <c r="N51" s="965"/>
      <c r="O51" s="168"/>
      <c r="P51" s="363" t="s">
        <v>1512</v>
      </c>
      <c r="Q51" s="96" t="s">
        <v>428</v>
      </c>
      <c r="R51" s="1553"/>
      <c r="S51" s="965"/>
    </row>
    <row r="52" spans="1:19" x14ac:dyDescent="0.25">
      <c r="A52" s="95" t="s">
        <v>478</v>
      </c>
      <c r="B52" s="96" t="s">
        <v>8</v>
      </c>
      <c r="C52" s="1553"/>
      <c r="D52" s="965"/>
      <c r="E52" s="168"/>
      <c r="F52" s="95" t="s">
        <v>478</v>
      </c>
      <c r="G52" s="96" t="s">
        <v>8</v>
      </c>
      <c r="H52" s="1553"/>
      <c r="I52" s="965"/>
      <c r="J52" s="168"/>
      <c r="K52" s="95" t="s">
        <v>478</v>
      </c>
      <c r="L52" s="96" t="s">
        <v>8</v>
      </c>
      <c r="M52" s="1553"/>
      <c r="N52" s="965"/>
      <c r="O52" s="168"/>
      <c r="P52" s="95" t="s">
        <v>478</v>
      </c>
      <c r="Q52" s="96" t="s">
        <v>8</v>
      </c>
      <c r="R52" s="1553"/>
      <c r="S52" s="965"/>
    </row>
    <row r="53" spans="1:19" ht="15.75" thickBot="1" x14ac:dyDescent="0.3">
      <c r="A53" s="654"/>
      <c r="B53" s="2028" t="s">
        <v>19</v>
      </c>
      <c r="C53" s="2029">
        <f>SUM(C48:C52)</f>
        <v>0</v>
      </c>
      <c r="D53" s="2034"/>
      <c r="E53" s="168"/>
      <c r="F53" s="654"/>
      <c r="G53" s="2028" t="s">
        <v>19</v>
      </c>
      <c r="H53" s="2029">
        <f>SUM(H48:H52)</f>
        <v>0</v>
      </c>
      <c r="I53" s="2034"/>
      <c r="J53" s="168"/>
      <c r="K53" s="654"/>
      <c r="L53" s="2028" t="s">
        <v>19</v>
      </c>
      <c r="M53" s="2029">
        <f>SUM(M48:M52)</f>
        <v>0</v>
      </c>
      <c r="N53" s="2034"/>
      <c r="O53" s="168"/>
      <c r="P53" s="654"/>
      <c r="Q53" s="2028" t="s">
        <v>19</v>
      </c>
      <c r="R53" s="2029">
        <f>SUM(R48:R52)</f>
        <v>0</v>
      </c>
      <c r="S53" s="2034"/>
    </row>
    <row r="54" spans="1:19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</row>
    <row r="55" spans="1:19" ht="15.75" thickBot="1" x14ac:dyDescent="0.3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</row>
    <row r="56" spans="1:19" ht="18.75" x14ac:dyDescent="0.3">
      <c r="A56" s="2030"/>
      <c r="B56" s="390" t="s">
        <v>120</v>
      </c>
      <c r="C56" s="2031"/>
      <c r="D56" s="391"/>
      <c r="E56" s="168"/>
      <c r="F56" s="2030"/>
      <c r="G56" s="390" t="s">
        <v>75</v>
      </c>
      <c r="H56" s="2031"/>
      <c r="I56" s="391"/>
      <c r="J56" s="168"/>
      <c r="K56" s="2030"/>
      <c r="L56" s="390" t="s">
        <v>145</v>
      </c>
      <c r="M56" s="2031"/>
      <c r="N56" s="391"/>
      <c r="O56" s="168"/>
      <c r="P56" s="2030"/>
      <c r="Q56" s="390" t="s">
        <v>358</v>
      </c>
      <c r="R56" s="2031"/>
      <c r="S56" s="391"/>
    </row>
    <row r="57" spans="1:19" ht="18.75" x14ac:dyDescent="0.3">
      <c r="A57" s="344" t="s">
        <v>13</v>
      </c>
      <c r="B57" s="2032" t="s">
        <v>0</v>
      </c>
      <c r="C57" s="2032" t="s">
        <v>14</v>
      </c>
      <c r="D57" s="2033" t="s">
        <v>487</v>
      </c>
      <c r="E57" s="168"/>
      <c r="F57" s="344" t="s">
        <v>13</v>
      </c>
      <c r="G57" s="2032" t="s">
        <v>0</v>
      </c>
      <c r="H57" s="2032" t="s">
        <v>14</v>
      </c>
      <c r="I57" s="2033" t="s">
        <v>487</v>
      </c>
      <c r="J57" s="168"/>
      <c r="K57" s="344" t="s">
        <v>13</v>
      </c>
      <c r="L57" s="2032" t="s">
        <v>0</v>
      </c>
      <c r="M57" s="2032" t="s">
        <v>14</v>
      </c>
      <c r="N57" s="2033" t="s">
        <v>487</v>
      </c>
      <c r="O57" s="168"/>
      <c r="P57" s="344" t="s">
        <v>13</v>
      </c>
      <c r="Q57" s="2032" t="s">
        <v>0</v>
      </c>
      <c r="R57" s="2032" t="s">
        <v>14</v>
      </c>
      <c r="S57" s="2033" t="s">
        <v>487</v>
      </c>
    </row>
    <row r="58" spans="1:19" x14ac:dyDescent="0.25">
      <c r="A58" s="363"/>
      <c r="B58" s="96"/>
      <c r="C58" s="354"/>
      <c r="D58" s="965"/>
      <c r="E58" s="168"/>
      <c r="F58" s="363" t="s">
        <v>478</v>
      </c>
      <c r="G58" s="96"/>
      <c r="H58" s="354"/>
      <c r="I58" s="965"/>
      <c r="J58" s="168"/>
      <c r="K58" s="363" t="s">
        <v>478</v>
      </c>
      <c r="L58" s="96" t="s">
        <v>125</v>
      </c>
      <c r="M58" s="354"/>
      <c r="N58" s="965"/>
      <c r="O58" s="168"/>
      <c r="P58" s="363" t="s">
        <v>478</v>
      </c>
      <c r="Q58" s="96"/>
      <c r="R58" s="354"/>
      <c r="S58" s="965"/>
    </row>
    <row r="59" spans="1:19" x14ac:dyDescent="0.25">
      <c r="A59" s="363" t="s">
        <v>479</v>
      </c>
      <c r="B59" s="96" t="s">
        <v>1222</v>
      </c>
      <c r="C59" s="354"/>
      <c r="D59" s="965"/>
      <c r="E59" s="168"/>
      <c r="F59" s="363" t="s">
        <v>479</v>
      </c>
      <c r="G59" s="96" t="s">
        <v>1222</v>
      </c>
      <c r="H59" s="354"/>
      <c r="I59" s="965"/>
      <c r="J59" s="168"/>
      <c r="K59" s="363" t="s">
        <v>479</v>
      </c>
      <c r="L59" s="96" t="s">
        <v>1222</v>
      </c>
      <c r="M59" s="354"/>
      <c r="N59" s="965"/>
      <c r="O59" s="168"/>
      <c r="P59" s="363" t="s">
        <v>479</v>
      </c>
      <c r="Q59" s="96" t="s">
        <v>1222</v>
      </c>
      <c r="R59" s="354"/>
      <c r="S59" s="965"/>
    </row>
    <row r="60" spans="1:19" x14ac:dyDescent="0.25">
      <c r="A60" s="363" t="s">
        <v>374</v>
      </c>
      <c r="B60" s="96" t="s">
        <v>1511</v>
      </c>
      <c r="C60" s="354"/>
      <c r="D60" s="965"/>
      <c r="E60" s="168"/>
      <c r="F60" s="363" t="s">
        <v>374</v>
      </c>
      <c r="G60" s="96" t="s">
        <v>1511</v>
      </c>
      <c r="H60" s="354"/>
      <c r="I60" s="965"/>
      <c r="J60" s="168"/>
      <c r="K60" s="363" t="s">
        <v>374</v>
      </c>
      <c r="L60" s="96" t="s">
        <v>1511</v>
      </c>
      <c r="M60" s="354"/>
      <c r="N60" s="965"/>
      <c r="O60" s="168"/>
      <c r="P60" s="363" t="s">
        <v>374</v>
      </c>
      <c r="Q60" s="96" t="s">
        <v>1511</v>
      </c>
      <c r="R60" s="354"/>
      <c r="S60" s="965"/>
    </row>
    <row r="61" spans="1:19" x14ac:dyDescent="0.25">
      <c r="A61" s="363" t="s">
        <v>1512</v>
      </c>
      <c r="B61" s="96" t="s">
        <v>428</v>
      </c>
      <c r="C61" s="1553"/>
      <c r="D61" s="965"/>
      <c r="E61" s="168"/>
      <c r="F61" s="363" t="s">
        <v>1512</v>
      </c>
      <c r="G61" s="96" t="s">
        <v>428</v>
      </c>
      <c r="H61" s="1553"/>
      <c r="I61" s="965"/>
      <c r="J61" s="168"/>
      <c r="K61" s="363" t="s">
        <v>1512</v>
      </c>
      <c r="L61" s="96" t="s">
        <v>428</v>
      </c>
      <c r="M61" s="1553"/>
      <c r="N61" s="965"/>
      <c r="O61" s="168"/>
      <c r="P61" s="363" t="s">
        <v>1512</v>
      </c>
      <c r="Q61" s="96" t="s">
        <v>428</v>
      </c>
      <c r="R61" s="1553"/>
      <c r="S61" s="965"/>
    </row>
    <row r="62" spans="1:19" x14ac:dyDescent="0.25">
      <c r="A62" s="95" t="s">
        <v>478</v>
      </c>
      <c r="B62" s="96" t="s">
        <v>8</v>
      </c>
      <c r="C62" s="1553"/>
      <c r="D62" s="965"/>
      <c r="E62" s="168"/>
      <c r="F62" s="95" t="s">
        <v>478</v>
      </c>
      <c r="G62" s="96" t="s">
        <v>8</v>
      </c>
      <c r="H62" s="1553"/>
      <c r="I62" s="965"/>
      <c r="J62" s="168"/>
      <c r="K62" s="95" t="s">
        <v>478</v>
      </c>
      <c r="L62" s="96" t="s">
        <v>8</v>
      </c>
      <c r="M62" s="1553"/>
      <c r="N62" s="965"/>
      <c r="O62" s="168"/>
      <c r="P62" s="95" t="s">
        <v>478</v>
      </c>
      <c r="Q62" s="96" t="s">
        <v>8</v>
      </c>
      <c r="R62" s="1553"/>
      <c r="S62" s="965"/>
    </row>
    <row r="63" spans="1:19" ht="15.75" thickBot="1" x14ac:dyDescent="0.3">
      <c r="A63" s="654"/>
      <c r="B63" s="2028" t="s">
        <v>19</v>
      </c>
      <c r="C63" s="2029">
        <f>SUM(C58:C62)</f>
        <v>0</v>
      </c>
      <c r="D63" s="2034"/>
      <c r="E63" s="168"/>
      <c r="F63" s="654"/>
      <c r="G63" s="2028" t="s">
        <v>19</v>
      </c>
      <c r="H63" s="2029">
        <f>SUM(H58:H62)</f>
        <v>0</v>
      </c>
      <c r="I63" s="2034"/>
      <c r="J63" s="168"/>
      <c r="K63" s="654"/>
      <c r="L63" s="2028" t="s">
        <v>19</v>
      </c>
      <c r="M63" s="2029">
        <f>SUM(M58:M62)</f>
        <v>0</v>
      </c>
      <c r="N63" s="2034"/>
      <c r="O63" s="168"/>
      <c r="P63" s="654"/>
      <c r="Q63" s="2028" t="s">
        <v>19</v>
      </c>
      <c r="R63" s="2029">
        <f>SUM(R58:R62)</f>
        <v>0</v>
      </c>
      <c r="S63" s="2034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50"/>
    <pageSetUpPr fitToPage="1"/>
  </sheetPr>
  <dimension ref="A2:O114"/>
  <sheetViews>
    <sheetView topLeftCell="A96" zoomScale="80" zoomScaleNormal="80" workbookViewId="0">
      <selection activeCell="K99" sqref="K99"/>
    </sheetView>
  </sheetViews>
  <sheetFormatPr baseColWidth="10" defaultRowHeight="15" x14ac:dyDescent="0.25"/>
  <cols>
    <col min="1" max="1" width="42.5703125" customWidth="1"/>
    <col min="2" max="2" width="16" customWidth="1"/>
    <col min="3" max="3" width="25.42578125" customWidth="1"/>
    <col min="4" max="5" width="14.42578125" bestFit="1" customWidth="1"/>
    <col min="6" max="6" width="26.28515625" customWidth="1"/>
    <col min="7" max="7" width="21.140625" customWidth="1"/>
    <col min="8" max="8" width="17.140625" style="494" customWidth="1"/>
    <col min="9" max="10" width="12.85546875" bestFit="1" customWidth="1"/>
    <col min="11" max="11" width="12.7109375" customWidth="1"/>
  </cols>
  <sheetData>
    <row r="2" spans="1:13" x14ac:dyDescent="0.25">
      <c r="A2" s="12" t="s">
        <v>20</v>
      </c>
      <c r="B2" s="12" t="s">
        <v>21</v>
      </c>
      <c r="C2" s="12" t="s">
        <v>22</v>
      </c>
      <c r="D2" s="13" t="s">
        <v>23</v>
      </c>
      <c r="M2" s="6"/>
    </row>
    <row r="3" spans="1:13" x14ac:dyDescent="0.25">
      <c r="A3" s="14" t="s">
        <v>24</v>
      </c>
      <c r="B3" s="15" t="s">
        <v>25</v>
      </c>
      <c r="C3" s="15">
        <v>903766639</v>
      </c>
      <c r="D3" s="16">
        <v>4616</v>
      </c>
      <c r="E3" s="17" t="s">
        <v>26</v>
      </c>
      <c r="F3" s="17"/>
      <c r="G3" s="17"/>
      <c r="H3" s="1390"/>
      <c r="I3" s="17"/>
      <c r="J3" t="s">
        <v>27</v>
      </c>
      <c r="M3" s="6"/>
    </row>
    <row r="4" spans="1:13" x14ac:dyDescent="0.25">
      <c r="A4" s="14" t="s">
        <v>28</v>
      </c>
      <c r="B4" s="15" t="s">
        <v>29</v>
      </c>
      <c r="C4" s="15">
        <v>903766613</v>
      </c>
      <c r="D4" s="16">
        <v>3922</v>
      </c>
      <c r="E4" s="17" t="s">
        <v>30</v>
      </c>
      <c r="F4" s="17"/>
      <c r="G4" s="17"/>
      <c r="H4" s="1390"/>
      <c r="I4" s="17"/>
      <c r="J4" t="s">
        <v>27</v>
      </c>
      <c r="M4" s="6"/>
    </row>
    <row r="5" spans="1:13" x14ac:dyDescent="0.25">
      <c r="A5" s="14" t="s">
        <v>28</v>
      </c>
      <c r="B5" s="15" t="s">
        <v>31</v>
      </c>
      <c r="C5" s="15">
        <v>903766601</v>
      </c>
      <c r="D5" s="16">
        <v>3922</v>
      </c>
      <c r="E5" s="17" t="s">
        <v>30</v>
      </c>
      <c r="F5" s="17"/>
      <c r="G5" s="17"/>
      <c r="H5" s="1390"/>
      <c r="I5" s="17"/>
      <c r="J5" t="s">
        <v>27</v>
      </c>
      <c r="M5" s="6"/>
    </row>
    <row r="6" spans="1:13" x14ac:dyDescent="0.25">
      <c r="A6" s="14" t="s">
        <v>32</v>
      </c>
      <c r="B6" s="15" t="s">
        <v>33</v>
      </c>
      <c r="C6" s="15">
        <v>903807005</v>
      </c>
      <c r="D6" s="16">
        <v>38314.35</v>
      </c>
      <c r="E6" s="17" t="s">
        <v>313</v>
      </c>
      <c r="F6" s="17"/>
      <c r="G6" s="17"/>
      <c r="H6" s="1390"/>
      <c r="I6" s="17"/>
      <c r="J6" t="s">
        <v>314</v>
      </c>
      <c r="M6" s="6"/>
    </row>
    <row r="7" spans="1:13" x14ac:dyDescent="0.25">
      <c r="C7" s="18" t="s">
        <v>19</v>
      </c>
      <c r="D7" s="19">
        <f>SUM(D3:D6)</f>
        <v>50774.35</v>
      </c>
      <c r="M7" s="6"/>
    </row>
    <row r="8" spans="1:13" x14ac:dyDescent="0.25">
      <c r="M8" s="6"/>
    </row>
    <row r="9" spans="1:13" x14ac:dyDescent="0.25">
      <c r="I9" s="168"/>
      <c r="M9" s="6"/>
    </row>
    <row r="10" spans="1:13" x14ac:dyDescent="0.25">
      <c r="I10" s="168"/>
      <c r="M10" s="6"/>
    </row>
    <row r="11" spans="1:13" x14ac:dyDescent="0.25">
      <c r="I11" s="194"/>
      <c r="M11" s="6"/>
    </row>
    <row r="12" spans="1:13" x14ac:dyDescent="0.25">
      <c r="A12" s="12" t="s">
        <v>20</v>
      </c>
      <c r="B12" s="12" t="s">
        <v>21</v>
      </c>
      <c r="C12" s="12" t="s">
        <v>22</v>
      </c>
      <c r="D12" s="12" t="s">
        <v>34</v>
      </c>
      <c r="E12" s="12" t="s">
        <v>35</v>
      </c>
      <c r="F12" s="12"/>
      <c r="I12" s="168"/>
      <c r="M12" s="6"/>
    </row>
    <row r="13" spans="1:13" x14ac:dyDescent="0.25">
      <c r="A13" s="14" t="s">
        <v>24</v>
      </c>
      <c r="B13" s="15" t="s">
        <v>25</v>
      </c>
      <c r="C13" s="15">
        <v>903766639</v>
      </c>
      <c r="D13" s="21">
        <v>0</v>
      </c>
      <c r="E13" s="1">
        <v>13934</v>
      </c>
      <c r="F13" s="1"/>
      <c r="I13" s="168"/>
      <c r="M13" s="6"/>
    </row>
    <row r="14" spans="1:13" x14ac:dyDescent="0.25">
      <c r="A14" s="14" t="s">
        <v>32</v>
      </c>
      <c r="B14" s="15" t="s">
        <v>33</v>
      </c>
      <c r="C14" s="15">
        <v>903807005</v>
      </c>
      <c r="D14" s="21">
        <v>0</v>
      </c>
      <c r="E14" s="1">
        <v>8079</v>
      </c>
      <c r="F14" s="1"/>
      <c r="I14" s="168"/>
      <c r="M14" s="6"/>
    </row>
    <row r="15" spans="1:13" x14ac:dyDescent="0.25">
      <c r="A15" s="14" t="s">
        <v>32</v>
      </c>
      <c r="B15" s="15" t="s">
        <v>33</v>
      </c>
      <c r="C15" s="15">
        <v>903807005</v>
      </c>
      <c r="D15" s="21">
        <v>0</v>
      </c>
      <c r="E15" s="1">
        <v>13934.4</v>
      </c>
      <c r="F15" s="1"/>
      <c r="I15" s="194"/>
      <c r="M15" s="6"/>
    </row>
    <row r="16" spans="1:13" x14ac:dyDescent="0.25">
      <c r="B16" s="23"/>
      <c r="C16" s="24" t="s">
        <v>323</v>
      </c>
      <c r="D16" s="19">
        <f>+D13+D14+D15+E13+E14+E15</f>
        <v>35947.4</v>
      </c>
      <c r="I16" s="168"/>
      <c r="M16" s="6"/>
    </row>
    <row r="17" spans="1:15" x14ac:dyDescent="0.25">
      <c r="M17" s="6"/>
    </row>
    <row r="18" spans="1:15" x14ac:dyDescent="0.25">
      <c r="M18" s="6"/>
    </row>
    <row r="19" spans="1:15" x14ac:dyDescent="0.25">
      <c r="B19" s="11" t="s">
        <v>322</v>
      </c>
      <c r="C19" s="11"/>
      <c r="D19" s="25">
        <f>D16+D7</f>
        <v>86721.75</v>
      </c>
      <c r="M19" s="6"/>
    </row>
    <row r="20" spans="1:15" x14ac:dyDescent="0.25">
      <c r="M20" s="6"/>
    </row>
    <row r="21" spans="1:15" x14ac:dyDescent="0.25">
      <c r="M21" s="6"/>
    </row>
    <row r="22" spans="1:15" ht="15.75" thickBot="1" x14ac:dyDescent="0.3">
      <c r="A22" s="42"/>
      <c r="B22" s="42"/>
      <c r="C22" s="42"/>
      <c r="D22" s="42"/>
      <c r="E22" s="42"/>
      <c r="F22" s="42"/>
      <c r="G22" s="42"/>
      <c r="H22" s="1391"/>
      <c r="I22" s="42"/>
      <c r="J22" s="42"/>
      <c r="K22" s="42"/>
      <c r="L22" s="42"/>
      <c r="M22" s="6"/>
      <c r="N22" s="6"/>
      <c r="O22" s="6"/>
    </row>
    <row r="23" spans="1:15" x14ac:dyDescent="0.25">
      <c r="M23" s="6"/>
      <c r="N23" s="6"/>
      <c r="O23" s="6"/>
    </row>
    <row r="24" spans="1:15" x14ac:dyDescent="0.25">
      <c r="M24" s="6"/>
    </row>
    <row r="25" spans="1:15" x14ac:dyDescent="0.25">
      <c r="M25" s="6"/>
    </row>
    <row r="26" spans="1:15" ht="26.25" x14ac:dyDescent="0.4">
      <c r="A26" s="26"/>
      <c r="B26" s="27" t="s">
        <v>37</v>
      </c>
      <c r="C26" s="26"/>
      <c r="M26" s="6"/>
    </row>
    <row r="27" spans="1:15" x14ac:dyDescent="0.25">
      <c r="J27" s="20" t="s">
        <v>329</v>
      </c>
      <c r="M27" s="6"/>
    </row>
    <row r="28" spans="1:15" x14ac:dyDescent="0.25">
      <c r="A28" s="12" t="s">
        <v>20</v>
      </c>
      <c r="B28" s="12" t="s">
        <v>21</v>
      </c>
      <c r="C28" s="12" t="s">
        <v>22</v>
      </c>
      <c r="D28" s="13" t="s">
        <v>38</v>
      </c>
      <c r="E28" s="13" t="s">
        <v>3</v>
      </c>
      <c r="F28" s="13"/>
      <c r="G28" s="13" t="s">
        <v>39</v>
      </c>
      <c r="H28" s="1389" t="s">
        <v>40</v>
      </c>
      <c r="I28" s="13" t="s">
        <v>3</v>
      </c>
      <c r="J28" s="13" t="s">
        <v>41</v>
      </c>
      <c r="K28" s="13" t="s">
        <v>3</v>
      </c>
      <c r="M28" s="6"/>
    </row>
    <row r="29" spans="1:15" x14ac:dyDescent="0.25">
      <c r="A29" s="14" t="s">
        <v>24</v>
      </c>
      <c r="B29" s="15" t="s">
        <v>25</v>
      </c>
      <c r="C29" s="15">
        <v>903766639</v>
      </c>
      <c r="D29" s="16">
        <v>5484</v>
      </c>
      <c r="E29" s="28">
        <v>45432</v>
      </c>
      <c r="F29" s="28"/>
      <c r="G29" s="29">
        <v>45495</v>
      </c>
      <c r="H29" s="1392">
        <v>5129</v>
      </c>
      <c r="I29" s="30">
        <v>45555</v>
      </c>
      <c r="J29" s="31">
        <v>4616</v>
      </c>
      <c r="K29" s="32">
        <v>45616</v>
      </c>
      <c r="L29" t="s">
        <v>312</v>
      </c>
      <c r="M29" s="6"/>
    </row>
    <row r="30" spans="1:15" x14ac:dyDescent="0.25">
      <c r="A30" s="14" t="s">
        <v>28</v>
      </c>
      <c r="B30" s="15" t="s">
        <v>29</v>
      </c>
      <c r="C30" s="15">
        <v>903766613</v>
      </c>
      <c r="D30" s="16">
        <v>4660</v>
      </c>
      <c r="E30" s="28">
        <v>45432</v>
      </c>
      <c r="F30" s="28"/>
      <c r="G30" s="29">
        <v>45495</v>
      </c>
      <c r="H30" s="1392">
        <v>4358</v>
      </c>
      <c r="I30" s="30">
        <v>45555</v>
      </c>
      <c r="J30" s="31">
        <v>3921.9</v>
      </c>
      <c r="K30" s="32">
        <v>45616</v>
      </c>
      <c r="L30" t="s">
        <v>312</v>
      </c>
      <c r="M30" s="6"/>
    </row>
    <row r="31" spans="1:15" x14ac:dyDescent="0.25">
      <c r="A31" s="14" t="s">
        <v>28</v>
      </c>
      <c r="B31" s="15" t="s">
        <v>31</v>
      </c>
      <c r="C31" s="15">
        <v>903766601</v>
      </c>
      <c r="D31" s="16">
        <v>4660</v>
      </c>
      <c r="E31" s="28">
        <v>45432</v>
      </c>
      <c r="F31" s="28"/>
      <c r="G31" s="29">
        <v>45495</v>
      </c>
      <c r="H31" s="1392">
        <v>4358</v>
      </c>
      <c r="I31" s="30">
        <v>45555</v>
      </c>
      <c r="J31" s="31">
        <v>3921.9</v>
      </c>
      <c r="K31" s="32">
        <v>45616</v>
      </c>
      <c r="L31" t="s">
        <v>312</v>
      </c>
      <c r="M31" s="6"/>
    </row>
    <row r="32" spans="1:15" x14ac:dyDescent="0.25">
      <c r="A32" s="14" t="s">
        <v>32</v>
      </c>
      <c r="B32" s="15" t="s">
        <v>33</v>
      </c>
      <c r="C32" s="15">
        <v>903807005</v>
      </c>
      <c r="D32" s="16"/>
      <c r="E32" s="28"/>
      <c r="F32" s="28"/>
      <c r="G32" s="29">
        <v>45554</v>
      </c>
      <c r="H32" s="1392">
        <v>17412.169999999998</v>
      </c>
      <c r="I32" s="30">
        <v>45555</v>
      </c>
      <c r="J32" s="31">
        <v>17412.169999999998</v>
      </c>
      <c r="K32" s="32">
        <v>45616</v>
      </c>
      <c r="L32" t="s">
        <v>312</v>
      </c>
      <c r="M32" s="6"/>
    </row>
    <row r="33" spans="1:14" x14ac:dyDescent="0.25">
      <c r="C33" s="33" t="s">
        <v>19</v>
      </c>
      <c r="D33" s="34">
        <f>SUM(D29:D31)</f>
        <v>14804</v>
      </c>
      <c r="H33" s="1393">
        <f>SUM(H29:H32)</f>
        <v>31257.17</v>
      </c>
      <c r="J33" s="35">
        <f>SUM(J29:J32)</f>
        <v>29871.969999999998</v>
      </c>
    </row>
    <row r="35" spans="1:14" x14ac:dyDescent="0.25">
      <c r="C35" s="36" t="s">
        <v>42</v>
      </c>
      <c r="D35" s="36"/>
      <c r="E35" s="36"/>
      <c r="F35" s="36"/>
    </row>
    <row r="36" spans="1:14" x14ac:dyDescent="0.25">
      <c r="C36" s="168"/>
      <c r="D36" s="168"/>
      <c r="E36" s="168"/>
      <c r="F36" s="168"/>
    </row>
    <row r="37" spans="1:14" x14ac:dyDescent="0.25">
      <c r="C37" s="168"/>
      <c r="D37" s="168"/>
      <c r="E37" s="168"/>
      <c r="F37" s="168"/>
    </row>
    <row r="38" spans="1:14" x14ac:dyDescent="0.25">
      <c r="C38" s="168"/>
      <c r="D38" s="168"/>
      <c r="E38" s="168"/>
      <c r="F38" s="168"/>
    </row>
    <row r="39" spans="1:14" ht="21" x14ac:dyDescent="0.35">
      <c r="E39" s="580" t="s">
        <v>704</v>
      </c>
      <c r="F39" s="1037"/>
    </row>
    <row r="40" spans="1:14" ht="15.75" thickBot="1" x14ac:dyDescent="0.3"/>
    <row r="41" spans="1:14" ht="18.75" x14ac:dyDescent="0.3">
      <c r="A41" s="341" t="s">
        <v>20</v>
      </c>
      <c r="B41" s="342" t="s">
        <v>21</v>
      </c>
      <c r="C41" s="342" t="s">
        <v>22</v>
      </c>
      <c r="D41" s="342" t="s">
        <v>34</v>
      </c>
      <c r="E41" s="342" t="s">
        <v>35</v>
      </c>
      <c r="F41" s="342"/>
      <c r="G41" s="343" t="s">
        <v>3</v>
      </c>
      <c r="H41" s="1394"/>
      <c r="N41" s="208"/>
    </row>
    <row r="42" spans="1:14" ht="18.75" x14ac:dyDescent="0.3">
      <c r="A42" s="344" t="s">
        <v>43</v>
      </c>
      <c r="B42" s="337" t="s">
        <v>44</v>
      </c>
      <c r="C42" s="332">
        <v>902679777</v>
      </c>
      <c r="D42" s="338">
        <v>0</v>
      </c>
      <c r="E42" s="338">
        <v>0</v>
      </c>
      <c r="F42" s="338"/>
      <c r="G42" s="575">
        <v>45736</v>
      </c>
      <c r="H42" s="1395"/>
    </row>
    <row r="43" spans="1:14" ht="18.75" x14ac:dyDescent="0.3">
      <c r="A43" s="344" t="s">
        <v>45</v>
      </c>
      <c r="B43" s="337" t="s">
        <v>46</v>
      </c>
      <c r="C43" s="332">
        <v>549880</v>
      </c>
      <c r="D43" s="338">
        <v>0</v>
      </c>
      <c r="E43" s="338">
        <v>0</v>
      </c>
      <c r="F43" s="338"/>
      <c r="G43" s="575">
        <v>45736</v>
      </c>
      <c r="H43" s="1395"/>
      <c r="N43" s="208"/>
    </row>
    <row r="44" spans="1:14" ht="18.75" x14ac:dyDescent="0.3">
      <c r="A44" s="344" t="s">
        <v>47</v>
      </c>
      <c r="B44" s="337" t="s">
        <v>48</v>
      </c>
      <c r="C44" s="332">
        <v>902632759</v>
      </c>
      <c r="D44" s="338">
        <v>0</v>
      </c>
      <c r="E44" s="338">
        <v>0</v>
      </c>
      <c r="F44" s="338"/>
      <c r="G44" s="575">
        <v>45736</v>
      </c>
      <c r="H44" s="1395"/>
    </row>
    <row r="45" spans="1:14" ht="18.75" x14ac:dyDescent="0.3">
      <c r="A45" s="344" t="s">
        <v>49</v>
      </c>
      <c r="B45" s="337" t="s">
        <v>50</v>
      </c>
      <c r="C45" s="332">
        <v>902922941</v>
      </c>
      <c r="D45" s="338">
        <v>0</v>
      </c>
      <c r="E45" s="338">
        <v>0</v>
      </c>
      <c r="F45" s="338"/>
      <c r="G45" s="575">
        <v>45736</v>
      </c>
      <c r="H45" s="1395"/>
      <c r="N45" s="208"/>
    </row>
    <row r="46" spans="1:14" ht="18.75" x14ac:dyDescent="0.3">
      <c r="A46" s="344" t="s">
        <v>24</v>
      </c>
      <c r="B46" s="337" t="s">
        <v>25</v>
      </c>
      <c r="C46" s="332">
        <v>903766639</v>
      </c>
      <c r="D46" s="338">
        <v>0</v>
      </c>
      <c r="E46" s="339">
        <v>0</v>
      </c>
      <c r="F46" s="339"/>
      <c r="G46" s="575">
        <v>45736</v>
      </c>
      <c r="H46" s="1395"/>
      <c r="I46" s="168"/>
      <c r="J46" s="168"/>
    </row>
    <row r="47" spans="1:14" ht="18.75" x14ac:dyDescent="0.3">
      <c r="A47" s="344" t="s">
        <v>51</v>
      </c>
      <c r="B47" s="337" t="s">
        <v>31</v>
      </c>
      <c r="C47" s="332">
        <v>903766601</v>
      </c>
      <c r="D47" s="338">
        <v>0</v>
      </c>
      <c r="E47" s="339">
        <v>0</v>
      </c>
      <c r="F47" s="339"/>
      <c r="G47" s="575">
        <v>45736</v>
      </c>
      <c r="H47" s="1395"/>
    </row>
    <row r="48" spans="1:14" ht="18.75" x14ac:dyDescent="0.3">
      <c r="A48" s="344" t="s">
        <v>52</v>
      </c>
      <c r="B48" s="337" t="s">
        <v>53</v>
      </c>
      <c r="C48" s="332">
        <v>575204</v>
      </c>
      <c r="D48" s="338">
        <v>0</v>
      </c>
      <c r="E48" s="339">
        <v>0</v>
      </c>
      <c r="F48" s="339"/>
      <c r="G48" s="575">
        <v>45736</v>
      </c>
      <c r="H48" s="1395"/>
      <c r="K48" s="568"/>
    </row>
    <row r="49" spans="1:10" ht="18.75" x14ac:dyDescent="0.3">
      <c r="A49" s="344" t="s">
        <v>54</v>
      </c>
      <c r="B49" s="337" t="s">
        <v>55</v>
      </c>
      <c r="C49" s="332">
        <v>902922961</v>
      </c>
      <c r="D49" s="338">
        <v>0</v>
      </c>
      <c r="E49" s="339">
        <v>0</v>
      </c>
      <c r="F49" s="339"/>
      <c r="G49" s="575">
        <v>45736</v>
      </c>
      <c r="H49" s="1395"/>
    </row>
    <row r="50" spans="1:10" ht="18.75" x14ac:dyDescent="0.3">
      <c r="A50" s="344" t="s">
        <v>56</v>
      </c>
      <c r="B50" s="337" t="s">
        <v>57</v>
      </c>
      <c r="C50" s="332">
        <v>903280170</v>
      </c>
      <c r="D50" s="576">
        <v>577.11</v>
      </c>
      <c r="E50" s="339">
        <v>0</v>
      </c>
      <c r="F50" s="339"/>
      <c r="G50" s="575">
        <v>45736</v>
      </c>
      <c r="H50" s="1395"/>
    </row>
    <row r="51" spans="1:10" ht="18.75" x14ac:dyDescent="0.3">
      <c r="A51" s="344" t="s">
        <v>51</v>
      </c>
      <c r="B51" s="337" t="s">
        <v>58</v>
      </c>
      <c r="C51" s="332">
        <v>903766613</v>
      </c>
      <c r="D51" s="338">
        <v>0</v>
      </c>
      <c r="E51" s="339">
        <v>0</v>
      </c>
      <c r="F51" s="339"/>
      <c r="G51" s="575">
        <v>45736</v>
      </c>
      <c r="H51" s="1395"/>
    </row>
    <row r="52" spans="1:10" ht="19.5" thickBot="1" x14ac:dyDescent="0.35">
      <c r="A52" s="345" t="s">
        <v>32</v>
      </c>
      <c r="B52" s="346" t="s">
        <v>33</v>
      </c>
      <c r="C52" s="347">
        <v>903807005</v>
      </c>
      <c r="D52" s="348">
        <v>0</v>
      </c>
      <c r="E52" s="346">
        <v>0</v>
      </c>
      <c r="F52" s="346"/>
      <c r="G52" s="577">
        <v>45736</v>
      </c>
      <c r="H52" s="1395"/>
      <c r="I52" s="168"/>
      <c r="J52" s="168"/>
    </row>
    <row r="53" spans="1:10" ht="19.5" thickBot="1" x14ac:dyDescent="0.35">
      <c r="A53" s="569" t="s">
        <v>527</v>
      </c>
      <c r="B53" s="570" t="s">
        <v>528</v>
      </c>
      <c r="C53" s="571">
        <v>903187422</v>
      </c>
      <c r="D53" s="572">
        <v>0</v>
      </c>
      <c r="E53" s="570">
        <v>0</v>
      </c>
      <c r="F53" s="570"/>
      <c r="G53" s="573">
        <v>45677</v>
      </c>
      <c r="H53" s="1396" t="s">
        <v>705</v>
      </c>
    </row>
    <row r="54" spans="1:10" ht="18.75" x14ac:dyDescent="0.3">
      <c r="A54" s="333"/>
      <c r="B54" s="334"/>
      <c r="C54" s="340" t="s">
        <v>36</v>
      </c>
      <c r="D54" s="578">
        <f>SUM(D42:D52)</f>
        <v>577.11</v>
      </c>
      <c r="E54" s="333"/>
      <c r="F54" s="333"/>
      <c r="G54" s="333"/>
    </row>
    <row r="55" spans="1:10" ht="18.75" x14ac:dyDescent="0.3">
      <c r="A55" s="333"/>
      <c r="B55" s="333"/>
      <c r="C55" s="335" t="s">
        <v>59</v>
      </c>
      <c r="D55" s="579">
        <f>SUM(E42:E52)</f>
        <v>0</v>
      </c>
      <c r="E55" s="333"/>
      <c r="F55" s="333"/>
      <c r="G55" s="333"/>
    </row>
    <row r="56" spans="1:10" ht="18.75" x14ac:dyDescent="0.3">
      <c r="A56" s="333"/>
      <c r="B56" s="333"/>
      <c r="C56" s="335" t="s">
        <v>472</v>
      </c>
      <c r="D56" s="579" t="e">
        <f>SUM(#REF!)</f>
        <v>#REF!</v>
      </c>
      <c r="E56" s="333"/>
      <c r="F56" s="333"/>
      <c r="G56" s="333"/>
    </row>
    <row r="57" spans="1:10" ht="18.75" x14ac:dyDescent="0.3">
      <c r="C57" s="336" t="s">
        <v>471</v>
      </c>
      <c r="D57" s="579" t="e">
        <f>SUM(D54:D56)</f>
        <v>#REF!</v>
      </c>
    </row>
    <row r="58" spans="1:10" x14ac:dyDescent="0.25">
      <c r="H58" s="1394"/>
    </row>
    <row r="61" spans="1:10" x14ac:dyDescent="0.25">
      <c r="A61" s="20" t="s">
        <v>470</v>
      </c>
      <c r="B61" s="20"/>
      <c r="C61" s="20"/>
      <c r="D61" s="20"/>
      <c r="E61" s="20"/>
      <c r="F61" s="20"/>
      <c r="G61" s="168"/>
    </row>
    <row r="62" spans="1:10" x14ac:dyDescent="0.25">
      <c r="A62" s="20"/>
      <c r="B62" s="20"/>
      <c r="C62" s="20"/>
      <c r="D62" s="20"/>
      <c r="E62" s="20"/>
      <c r="F62" s="20"/>
      <c r="G62" s="168"/>
    </row>
    <row r="68" spans="1:11" x14ac:dyDescent="0.25">
      <c r="H68" s="1397"/>
    </row>
    <row r="69" spans="1:11" x14ac:dyDescent="0.25">
      <c r="H69" s="1397"/>
    </row>
    <row r="70" spans="1:11" x14ac:dyDescent="0.25">
      <c r="I70" s="990"/>
      <c r="J70" s="992"/>
    </row>
    <row r="71" spans="1:11" x14ac:dyDescent="0.25">
      <c r="I71" s="990"/>
      <c r="J71" s="992"/>
    </row>
    <row r="72" spans="1:11" x14ac:dyDescent="0.25">
      <c r="I72" s="990"/>
      <c r="J72" s="992"/>
    </row>
    <row r="73" spans="1:11" ht="15.75" thickBot="1" x14ac:dyDescent="0.3">
      <c r="I73" s="990"/>
      <c r="J73" s="992"/>
    </row>
    <row r="74" spans="1:11" ht="21" x14ac:dyDescent="0.35">
      <c r="A74" s="659" t="s">
        <v>20</v>
      </c>
      <c r="B74" s="660" t="s">
        <v>21</v>
      </c>
      <c r="C74" s="660" t="s">
        <v>22</v>
      </c>
      <c r="D74" s="660" t="s">
        <v>34</v>
      </c>
      <c r="E74" s="660" t="s">
        <v>35</v>
      </c>
      <c r="F74" s="660" t="s">
        <v>37</v>
      </c>
      <c r="G74" s="661" t="s">
        <v>3</v>
      </c>
      <c r="I74" s="990"/>
      <c r="J74" s="992"/>
    </row>
    <row r="75" spans="1:11" s="602" customFormat="1" ht="21" x14ac:dyDescent="0.35">
      <c r="A75" s="1096" t="s">
        <v>1154</v>
      </c>
      <c r="B75" s="1109" t="s">
        <v>1155</v>
      </c>
      <c r="C75" s="1109">
        <v>903940084</v>
      </c>
      <c r="D75" s="1110">
        <v>0</v>
      </c>
      <c r="E75" s="1110">
        <v>0</v>
      </c>
      <c r="F75" s="1386">
        <v>6522.1</v>
      </c>
      <c r="G75" s="1111">
        <v>45859</v>
      </c>
      <c r="H75" s="494" t="s">
        <v>418</v>
      </c>
      <c r="I75" s="1097"/>
      <c r="J75" s="1098"/>
    </row>
    <row r="76" spans="1:11" s="602" customFormat="1" ht="21" x14ac:dyDescent="0.35">
      <c r="A76" s="1099" t="s">
        <v>43</v>
      </c>
      <c r="B76" s="1112" t="s">
        <v>44</v>
      </c>
      <c r="C76" s="1112">
        <v>902679777</v>
      </c>
      <c r="D76" s="1110">
        <v>0</v>
      </c>
      <c r="E76" s="1110">
        <v>0</v>
      </c>
      <c r="F76" s="1386">
        <f>3093.57-309.36</f>
        <v>2784.21</v>
      </c>
      <c r="G76" s="1111">
        <v>45859</v>
      </c>
      <c r="H76" s="494" t="s">
        <v>418</v>
      </c>
      <c r="I76" s="1097"/>
      <c r="J76" s="1098"/>
    </row>
    <row r="77" spans="1:11" s="602" customFormat="1" ht="21" x14ac:dyDescent="0.35">
      <c r="A77" s="1099" t="s">
        <v>45</v>
      </c>
      <c r="B77" s="1112" t="s">
        <v>46</v>
      </c>
      <c r="C77" s="1112">
        <v>549880</v>
      </c>
      <c r="D77" s="1110">
        <v>0</v>
      </c>
      <c r="E77" s="1110">
        <v>0</v>
      </c>
      <c r="F77" s="1386">
        <f>2573.59-257.36</f>
        <v>2316.23</v>
      </c>
      <c r="G77" s="1111">
        <v>45859</v>
      </c>
      <c r="H77" s="494" t="s">
        <v>418</v>
      </c>
      <c r="I77" s="1097"/>
      <c r="J77" s="1100"/>
    </row>
    <row r="78" spans="1:11" s="602" customFormat="1" ht="21" x14ac:dyDescent="0.35">
      <c r="A78" s="1099" t="s">
        <v>47</v>
      </c>
      <c r="B78" s="1112" t="s">
        <v>48</v>
      </c>
      <c r="C78" s="1112">
        <v>902632759</v>
      </c>
      <c r="D78" s="1110">
        <v>0</v>
      </c>
      <c r="E78" s="1110">
        <v>0</v>
      </c>
      <c r="F78" s="1386">
        <f>2573.59-257.36</f>
        <v>2316.23</v>
      </c>
      <c r="G78" s="1111">
        <v>45859</v>
      </c>
      <c r="H78" s="494" t="s">
        <v>418</v>
      </c>
      <c r="I78" s="1097"/>
      <c r="J78" s="1101"/>
      <c r="K78" s="1102"/>
    </row>
    <row r="79" spans="1:11" s="602" customFormat="1" ht="21" x14ac:dyDescent="0.35">
      <c r="A79" s="1099" t="s">
        <v>49</v>
      </c>
      <c r="B79" s="1112" t="s">
        <v>50</v>
      </c>
      <c r="C79" s="1112">
        <v>902922941</v>
      </c>
      <c r="D79" s="1110">
        <v>0</v>
      </c>
      <c r="E79" s="1110">
        <v>0</v>
      </c>
      <c r="F79" s="1386">
        <f>1709.15-170.92</f>
        <v>1538.23</v>
      </c>
      <c r="G79" s="1111">
        <v>45859</v>
      </c>
      <c r="H79" s="494" t="s">
        <v>418</v>
      </c>
      <c r="I79" s="1097"/>
      <c r="J79" s="1101"/>
      <c r="K79" s="1102"/>
    </row>
    <row r="80" spans="1:11" s="602" customFormat="1" ht="18.75" customHeight="1" x14ac:dyDescent="0.35">
      <c r="A80" s="1099" t="s">
        <v>24</v>
      </c>
      <c r="B80" s="1112" t="s">
        <v>25</v>
      </c>
      <c r="C80" s="1112">
        <v>903766639</v>
      </c>
      <c r="D80" s="1110">
        <v>0</v>
      </c>
      <c r="E80" s="1388">
        <f>9139.25+18278.5</f>
        <v>27417.75</v>
      </c>
      <c r="F80" s="1386">
        <f>4733.04-473.3</f>
        <v>4259.74</v>
      </c>
      <c r="G80" s="1114">
        <v>45859</v>
      </c>
      <c r="H80" s="494" t="s">
        <v>418</v>
      </c>
      <c r="I80" s="1103"/>
      <c r="J80" s="1104"/>
      <c r="K80" s="1102"/>
    </row>
    <row r="81" spans="1:11" s="602" customFormat="1" ht="21" x14ac:dyDescent="0.35">
      <c r="A81" s="1099" t="s">
        <v>28</v>
      </c>
      <c r="B81" s="1112" t="s">
        <v>31</v>
      </c>
      <c r="C81" s="1112">
        <v>903766601</v>
      </c>
      <c r="D81" s="1110">
        <v>0</v>
      </c>
      <c r="E81" s="1113">
        <v>0</v>
      </c>
      <c r="F81" s="1386">
        <f>3974.11-397.41</f>
        <v>3576.7000000000003</v>
      </c>
      <c r="G81" s="1111">
        <v>45859</v>
      </c>
      <c r="H81" s="494" t="s">
        <v>418</v>
      </c>
      <c r="I81" s="1105"/>
      <c r="J81" s="1106"/>
      <c r="K81" s="1102"/>
    </row>
    <row r="82" spans="1:11" s="602" customFormat="1" ht="21" x14ac:dyDescent="0.35">
      <c r="A82" s="1099" t="s">
        <v>52</v>
      </c>
      <c r="B82" s="1112" t="s">
        <v>53</v>
      </c>
      <c r="C82" s="1112">
        <v>575204</v>
      </c>
      <c r="D82" s="1110">
        <v>0</v>
      </c>
      <c r="E82" s="1113">
        <v>0</v>
      </c>
      <c r="F82" s="1386">
        <f>2218.61-221.86</f>
        <v>1996.75</v>
      </c>
      <c r="G82" s="1111">
        <v>45859</v>
      </c>
      <c r="H82" s="494" t="s">
        <v>418</v>
      </c>
      <c r="I82" s="1107"/>
      <c r="J82" s="1104"/>
      <c r="K82" s="1102"/>
    </row>
    <row r="83" spans="1:11" s="602" customFormat="1" ht="21" x14ac:dyDescent="0.35">
      <c r="A83" s="1099" t="s">
        <v>54</v>
      </c>
      <c r="B83" s="1112" t="s">
        <v>55</v>
      </c>
      <c r="C83" s="1112">
        <v>902922961</v>
      </c>
      <c r="D83" s="1110">
        <v>0</v>
      </c>
      <c r="E83" s="1113">
        <v>0</v>
      </c>
      <c r="F83" s="1386">
        <f>922.94-92.29</f>
        <v>830.65000000000009</v>
      </c>
      <c r="G83" s="1111">
        <v>45859</v>
      </c>
      <c r="H83" s="494" t="s">
        <v>418</v>
      </c>
      <c r="J83" s="1108"/>
      <c r="K83" s="1102"/>
    </row>
    <row r="84" spans="1:11" s="602" customFormat="1" ht="21" x14ac:dyDescent="0.35">
      <c r="A84" s="1099" t="s">
        <v>56</v>
      </c>
      <c r="B84" s="1112" t="s">
        <v>57</v>
      </c>
      <c r="C84" s="1112">
        <v>903280170</v>
      </c>
      <c r="D84" s="1110">
        <f>200+200</f>
        <v>400</v>
      </c>
      <c r="E84" s="1113">
        <v>0</v>
      </c>
      <c r="F84" s="1386">
        <f>3993.5-399.35</f>
        <v>3594.15</v>
      </c>
      <c r="G84" s="1114">
        <v>45859</v>
      </c>
      <c r="H84" s="494" t="s">
        <v>418</v>
      </c>
      <c r="J84" s="1106"/>
      <c r="K84" s="1102"/>
    </row>
    <row r="85" spans="1:11" s="602" customFormat="1" ht="21" x14ac:dyDescent="0.35">
      <c r="A85" s="1099" t="s">
        <v>51</v>
      </c>
      <c r="B85" s="1112" t="s">
        <v>58</v>
      </c>
      <c r="C85" s="1112">
        <v>903766613</v>
      </c>
      <c r="D85" s="1110">
        <v>0</v>
      </c>
      <c r="E85" s="1113">
        <v>0</v>
      </c>
      <c r="F85" s="1386">
        <f>3974.11-397.41</f>
        <v>3576.7000000000003</v>
      </c>
      <c r="G85" s="1114">
        <v>45859</v>
      </c>
      <c r="H85" s="494" t="s">
        <v>418</v>
      </c>
      <c r="J85" s="1102"/>
      <c r="K85" s="1102"/>
    </row>
    <row r="86" spans="1:11" ht="21" x14ac:dyDescent="0.35">
      <c r="A86" s="656"/>
      <c r="B86" s="656"/>
      <c r="C86" s="662" t="s">
        <v>36</v>
      </c>
      <c r="D86" s="1094">
        <f>SUM(D74:D85)</f>
        <v>400</v>
      </c>
      <c r="F86" s="991"/>
      <c r="G86" s="656"/>
    </row>
    <row r="87" spans="1:11" ht="21" x14ac:dyDescent="0.35">
      <c r="A87" s="656"/>
      <c r="B87" s="656"/>
      <c r="C87" s="663" t="s">
        <v>59</v>
      </c>
      <c r="D87" s="1095">
        <f>SUM(E76:E85)</f>
        <v>27417.75</v>
      </c>
      <c r="E87" s="656"/>
      <c r="F87" s="993"/>
      <c r="G87" s="656"/>
    </row>
    <row r="88" spans="1:11" ht="21" x14ac:dyDescent="0.35">
      <c r="A88" s="656"/>
      <c r="B88" s="656"/>
      <c r="C88" s="663" t="s">
        <v>472</v>
      </c>
      <c r="D88" s="1095">
        <f>SUM(F74:F85)</f>
        <v>33311.69</v>
      </c>
      <c r="E88" s="656"/>
      <c r="F88" s="991"/>
      <c r="G88" s="991"/>
    </row>
    <row r="89" spans="1:11" ht="21" x14ac:dyDescent="0.35">
      <c r="A89" s="656"/>
      <c r="B89" s="656"/>
      <c r="C89" s="664" t="s">
        <v>471</v>
      </c>
      <c r="D89" s="1095">
        <f>SUM(D86:D88)</f>
        <v>61129.440000000002</v>
      </c>
      <c r="E89" s="656"/>
      <c r="F89" s="991"/>
      <c r="G89" s="656"/>
    </row>
    <row r="96" spans="1:11" ht="31.5" x14ac:dyDescent="0.5">
      <c r="D96" s="1595" t="s">
        <v>486</v>
      </c>
      <c r="G96" s="1555" t="s">
        <v>2198</v>
      </c>
    </row>
    <row r="97" spans="1:10" ht="15.75" thickBot="1" x14ac:dyDescent="0.3">
      <c r="I97" s="168"/>
      <c r="J97" s="168"/>
    </row>
    <row r="98" spans="1:10" ht="21" x14ac:dyDescent="0.35">
      <c r="A98" s="659" t="s">
        <v>20</v>
      </c>
      <c r="B98" s="660" t="s">
        <v>21</v>
      </c>
      <c r="C98" s="660" t="s">
        <v>22</v>
      </c>
      <c r="D98" s="660" t="s">
        <v>34</v>
      </c>
      <c r="E98" s="660" t="s">
        <v>35</v>
      </c>
      <c r="F98" s="660" t="s">
        <v>1807</v>
      </c>
      <c r="G98" s="661" t="s">
        <v>3</v>
      </c>
      <c r="I98" s="168"/>
      <c r="J98" s="168"/>
    </row>
    <row r="99" spans="1:10" ht="21.75" thickBot="1" x14ac:dyDescent="0.4">
      <c r="A99" s="2091" t="s">
        <v>1154</v>
      </c>
      <c r="B99" s="2092" t="s">
        <v>1155</v>
      </c>
      <c r="C99" s="2092">
        <v>903940084</v>
      </c>
      <c r="D99" s="2093"/>
      <c r="E99" s="2093"/>
      <c r="F99" s="2093">
        <f>3741.54-374.15</f>
        <v>3367.39</v>
      </c>
      <c r="G99" s="2094">
        <v>46101</v>
      </c>
      <c r="I99" s="168"/>
      <c r="J99" s="168"/>
    </row>
    <row r="100" spans="1:10" ht="21.75" thickBot="1" x14ac:dyDescent="0.4">
      <c r="A100" s="2191" t="s">
        <v>43</v>
      </c>
      <c r="B100" s="2192" t="s">
        <v>44</v>
      </c>
      <c r="C100" s="2192">
        <v>902679777</v>
      </c>
      <c r="D100" s="1386"/>
      <c r="E100" s="1386"/>
      <c r="F100" s="1386">
        <v>15311.7</v>
      </c>
      <c r="G100" s="2193">
        <v>46042</v>
      </c>
      <c r="H100" s="2194" t="s">
        <v>1568</v>
      </c>
      <c r="I100" s="168"/>
      <c r="J100" s="168"/>
    </row>
    <row r="101" spans="1:10" ht="21.75" thickBot="1" x14ac:dyDescent="0.4">
      <c r="A101" s="2095" t="s">
        <v>47</v>
      </c>
      <c r="B101" s="2096" t="s">
        <v>48</v>
      </c>
      <c r="C101" s="2096">
        <v>902632759</v>
      </c>
      <c r="D101" s="2093"/>
      <c r="E101" s="2190"/>
      <c r="F101" s="2093">
        <f>2666.41-266.64</f>
        <v>2399.77</v>
      </c>
      <c r="G101" s="2094">
        <v>46101</v>
      </c>
      <c r="I101" s="168"/>
      <c r="J101" s="168"/>
    </row>
    <row r="102" spans="1:10" ht="21.75" thickBot="1" x14ac:dyDescent="0.4">
      <c r="A102" s="2191" t="s">
        <v>49</v>
      </c>
      <c r="B102" s="2192" t="s">
        <v>50</v>
      </c>
      <c r="C102" s="2192">
        <v>902922941</v>
      </c>
      <c r="D102" s="1386"/>
      <c r="E102" s="1386"/>
      <c r="F102" s="1386">
        <v>8351.76</v>
      </c>
      <c r="G102" s="2193">
        <v>46042</v>
      </c>
      <c r="H102" s="2194" t="s">
        <v>1568</v>
      </c>
      <c r="I102" s="168"/>
      <c r="J102" s="168"/>
    </row>
    <row r="103" spans="1:10" ht="21" x14ac:dyDescent="0.35">
      <c r="A103" s="2095" t="s">
        <v>24</v>
      </c>
      <c r="B103" s="2096" t="s">
        <v>25</v>
      </c>
      <c r="C103" s="2096">
        <v>903766639</v>
      </c>
      <c r="D103" s="2093"/>
      <c r="E103" s="2189"/>
      <c r="F103" s="2093">
        <f>5332.81-533.28</f>
        <v>4799.5300000000007</v>
      </c>
      <c r="G103" s="2094">
        <v>46101</v>
      </c>
      <c r="I103" s="168"/>
      <c r="J103" s="168"/>
    </row>
    <row r="104" spans="1:10" ht="21" x14ac:dyDescent="0.35">
      <c r="A104" s="2095" t="s">
        <v>28</v>
      </c>
      <c r="B104" s="2096" t="s">
        <v>31</v>
      </c>
      <c r="C104" s="2096">
        <v>903766601</v>
      </c>
      <c r="D104" s="2093"/>
      <c r="E104" s="2097"/>
      <c r="F104" s="2093">
        <f>4454.47-445.45</f>
        <v>4009.0200000000004</v>
      </c>
      <c r="G104" s="2094">
        <v>46101</v>
      </c>
      <c r="I104" s="168"/>
      <c r="J104" s="168"/>
    </row>
    <row r="105" spans="1:10" ht="21.75" thickBot="1" x14ac:dyDescent="0.4">
      <c r="A105" s="2095" t="s">
        <v>52</v>
      </c>
      <c r="B105" s="2096" t="s">
        <v>53</v>
      </c>
      <c r="C105" s="2096">
        <v>575204</v>
      </c>
      <c r="D105" s="2093"/>
      <c r="E105" s="2097"/>
      <c r="F105" s="2093">
        <f>2352.71-235.27</f>
        <v>2117.44</v>
      </c>
      <c r="G105" s="2094">
        <v>46101</v>
      </c>
      <c r="I105" s="168"/>
      <c r="J105" s="168"/>
    </row>
    <row r="106" spans="1:10" ht="21.75" thickBot="1" x14ac:dyDescent="0.4">
      <c r="A106" s="2191" t="s">
        <v>54</v>
      </c>
      <c r="B106" s="2192" t="s">
        <v>55</v>
      </c>
      <c r="C106" s="2192">
        <v>902922961</v>
      </c>
      <c r="D106" s="1386"/>
      <c r="E106" s="1388"/>
      <c r="F106" s="1386">
        <v>4697.9399999999996</v>
      </c>
      <c r="G106" s="2193">
        <v>46042</v>
      </c>
      <c r="H106" s="2194" t="s">
        <v>1568</v>
      </c>
      <c r="I106" s="368"/>
      <c r="J106" s="168"/>
    </row>
    <row r="107" spans="1:10" ht="21" x14ac:dyDescent="0.35">
      <c r="A107" s="2095" t="s">
        <v>56</v>
      </c>
      <c r="B107" s="2096" t="s">
        <v>57</v>
      </c>
      <c r="C107" s="2096">
        <v>903280170</v>
      </c>
      <c r="D107" s="2093"/>
      <c r="E107" s="2097"/>
      <c r="F107" s="2093">
        <f>4266.25-42.63</f>
        <v>4223.62</v>
      </c>
      <c r="G107" s="2094">
        <v>46101</v>
      </c>
      <c r="I107" s="168"/>
      <c r="J107" s="168"/>
    </row>
    <row r="108" spans="1:10" ht="21" x14ac:dyDescent="0.35">
      <c r="A108" s="2095" t="s">
        <v>51</v>
      </c>
      <c r="B108" s="2096" t="s">
        <v>58</v>
      </c>
      <c r="C108" s="2096">
        <v>903766613</v>
      </c>
      <c r="D108" s="2093"/>
      <c r="E108" s="2097"/>
      <c r="F108" s="2093">
        <f>4454.47-445.45</f>
        <v>4009.0200000000004</v>
      </c>
      <c r="G108" s="2094">
        <v>46101</v>
      </c>
      <c r="I108" s="168"/>
      <c r="J108" s="168"/>
    </row>
    <row r="109" spans="1:10" ht="21" x14ac:dyDescent="0.35">
      <c r="A109" s="2098" t="s">
        <v>1655</v>
      </c>
      <c r="B109" s="2098" t="s">
        <v>1656</v>
      </c>
      <c r="C109" s="2096">
        <v>903923166</v>
      </c>
      <c r="D109" s="96"/>
      <c r="E109" s="96"/>
      <c r="F109" s="2093">
        <f>10289.19-1028.92</f>
        <v>9260.27</v>
      </c>
      <c r="G109" s="2094">
        <v>46101</v>
      </c>
      <c r="I109" s="168"/>
      <c r="J109" s="168"/>
    </row>
    <row r="110" spans="1:10" ht="23.25" x14ac:dyDescent="0.35">
      <c r="A110" s="2098" t="s">
        <v>1806</v>
      </c>
      <c r="B110" s="2098" t="s">
        <v>1805</v>
      </c>
      <c r="C110" s="2096">
        <v>903989757</v>
      </c>
      <c r="D110" s="2099"/>
      <c r="E110" s="2100"/>
      <c r="F110" s="2093">
        <f>47028.52-4702.85</f>
        <v>42325.67</v>
      </c>
      <c r="G110" s="2094">
        <v>46101</v>
      </c>
      <c r="H110" s="1394"/>
      <c r="I110" s="168"/>
      <c r="J110" s="168"/>
    </row>
    <row r="111" spans="1:10" ht="21" x14ac:dyDescent="0.35">
      <c r="A111" s="656"/>
      <c r="B111" s="656"/>
      <c r="C111" s="662" t="s">
        <v>36</v>
      </c>
      <c r="D111" s="1094">
        <f>SUM(D98:D110)</f>
        <v>0</v>
      </c>
      <c r="E111" s="656"/>
      <c r="F111" s="991"/>
      <c r="G111" s="656"/>
    </row>
    <row r="112" spans="1:10" ht="21" x14ac:dyDescent="0.35">
      <c r="C112" s="663" t="s">
        <v>59</v>
      </c>
      <c r="D112" s="1095">
        <f>SUM(E100:E110)</f>
        <v>0</v>
      </c>
    </row>
    <row r="113" spans="3:4" ht="21" x14ac:dyDescent="0.35">
      <c r="C113" s="663" t="s">
        <v>472</v>
      </c>
      <c r="D113" s="1095">
        <f>SUM(F98:F110)</f>
        <v>104873.13</v>
      </c>
    </row>
    <row r="114" spans="3:4" ht="21" x14ac:dyDescent="0.35">
      <c r="C114" s="664" t="s">
        <v>471</v>
      </c>
      <c r="D114" s="1095">
        <f>SUM(D111:D113)</f>
        <v>104873.13</v>
      </c>
    </row>
  </sheetData>
  <pageMargins left="0.7" right="0.7" top="0.75" bottom="0.75" header="0.3" footer="0.3"/>
  <pageSetup paperSize="9" scale="2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6" tint="-0.249977111117893"/>
  </sheetPr>
  <dimension ref="A1:S81"/>
  <sheetViews>
    <sheetView topLeftCell="A36" zoomScale="80" zoomScaleNormal="80" workbookViewId="0">
      <selection activeCell="F50" sqref="F50"/>
    </sheetView>
  </sheetViews>
  <sheetFormatPr baseColWidth="10" defaultRowHeight="15" x14ac:dyDescent="0.25"/>
  <cols>
    <col min="1" max="1" width="22.7109375" customWidth="1"/>
    <col min="2" max="2" width="35.140625" customWidth="1"/>
    <col min="3" max="3" width="29.140625" bestFit="1" customWidth="1"/>
    <col min="4" max="4" width="35" bestFit="1" customWidth="1"/>
    <col min="5" max="5" width="46.5703125" style="92" customWidth="1"/>
    <col min="6" max="6" width="62.5703125" style="92" bestFit="1" customWidth="1"/>
    <col min="7" max="7" width="51.85546875" style="92" customWidth="1"/>
    <col min="8" max="8" width="36.42578125" style="92" customWidth="1"/>
    <col min="9" max="9" width="11.28515625" bestFit="1" customWidth="1"/>
    <col min="10" max="10" width="50.7109375" bestFit="1" customWidth="1"/>
    <col min="11" max="11" width="23" bestFit="1" customWidth="1"/>
    <col min="12" max="12" width="11.28515625" bestFit="1" customWidth="1"/>
    <col min="13" max="13" width="27.85546875" customWidth="1"/>
    <col min="14" max="14" width="31.42578125" customWidth="1"/>
    <col min="15" max="15" width="30.140625" bestFit="1" customWidth="1"/>
    <col min="16" max="16" width="12.85546875" bestFit="1" customWidth="1"/>
    <col min="17" max="17" width="31.7109375" bestFit="1" customWidth="1"/>
  </cols>
  <sheetData>
    <row r="1" spans="1:8" ht="15.75" x14ac:dyDescent="0.25">
      <c r="B1" s="20"/>
      <c r="C1" s="120" t="s">
        <v>60</v>
      </c>
      <c r="D1" s="120"/>
      <c r="E1" s="2226"/>
    </row>
    <row r="6" spans="1:8" ht="18.75" x14ac:dyDescent="0.3">
      <c r="B6" s="43" t="s">
        <v>61</v>
      </c>
      <c r="C6" s="43" t="s">
        <v>14</v>
      </c>
      <c r="D6" s="43" t="s">
        <v>39</v>
      </c>
    </row>
    <row r="7" spans="1:8" x14ac:dyDescent="0.25">
      <c r="A7" s="75" t="s">
        <v>62</v>
      </c>
      <c r="B7" s="117">
        <v>6</v>
      </c>
      <c r="C7" s="118" t="s">
        <v>63</v>
      </c>
      <c r="D7" s="119">
        <v>45585</v>
      </c>
      <c r="E7" s="2226" t="s">
        <v>64</v>
      </c>
      <c r="F7" s="2226"/>
      <c r="G7" s="2226"/>
    </row>
    <row r="8" spans="1:8" x14ac:dyDescent="0.25">
      <c r="A8" s="121" t="s">
        <v>65</v>
      </c>
      <c r="B8" s="122">
        <v>1</v>
      </c>
      <c r="C8" s="3">
        <v>8401</v>
      </c>
      <c r="D8" s="123">
        <v>45544</v>
      </c>
      <c r="E8" s="2227" t="s">
        <v>66</v>
      </c>
      <c r="F8" s="2227"/>
      <c r="G8" s="2227"/>
    </row>
    <row r="9" spans="1:8" x14ac:dyDescent="0.25">
      <c r="A9" s="121" t="s">
        <v>67</v>
      </c>
      <c r="B9" s="122" t="s">
        <v>68</v>
      </c>
      <c r="C9" s="124" t="s">
        <v>69</v>
      </c>
      <c r="D9" s="123">
        <v>45555</v>
      </c>
      <c r="E9" s="2227" t="s">
        <v>70</v>
      </c>
      <c r="F9" s="2227"/>
      <c r="G9" s="2227"/>
      <c r="H9" s="2227"/>
    </row>
    <row r="10" spans="1:8" x14ac:dyDescent="0.25">
      <c r="A10" s="44" t="s">
        <v>71</v>
      </c>
      <c r="B10" s="47" t="s">
        <v>72</v>
      </c>
      <c r="C10" s="45" t="s">
        <v>73</v>
      </c>
      <c r="D10" s="46">
        <v>45569</v>
      </c>
      <c r="E10" s="92" t="s">
        <v>74</v>
      </c>
    </row>
    <row r="14" spans="1:8" x14ac:dyDescent="0.25">
      <c r="B14" t="s">
        <v>171</v>
      </c>
      <c r="C14" t="s">
        <v>172</v>
      </c>
    </row>
    <row r="15" spans="1:8" x14ac:dyDescent="0.25">
      <c r="A15" s="38" t="s">
        <v>49</v>
      </c>
      <c r="B15" s="39" t="s">
        <v>50</v>
      </c>
      <c r="C15" s="40">
        <v>902922941</v>
      </c>
      <c r="D15" s="147"/>
      <c r="E15" s="7"/>
    </row>
    <row r="16" spans="1:8" x14ac:dyDescent="0.25">
      <c r="A16" s="148"/>
    </row>
    <row r="21" spans="1:8" ht="18.75" x14ac:dyDescent="0.3">
      <c r="B21" s="43" t="s">
        <v>61</v>
      </c>
      <c r="C21" s="43" t="s">
        <v>14</v>
      </c>
      <c r="D21" s="43" t="s">
        <v>39</v>
      </c>
    </row>
    <row r="22" spans="1:8" x14ac:dyDescent="0.25">
      <c r="A22" s="75" t="s">
        <v>62</v>
      </c>
      <c r="B22" s="117">
        <v>6</v>
      </c>
      <c r="C22" s="118" t="s">
        <v>63</v>
      </c>
      <c r="D22" s="119">
        <v>45585</v>
      </c>
      <c r="E22" s="2226" t="s">
        <v>64</v>
      </c>
      <c r="F22" s="2226"/>
      <c r="G22" s="2226"/>
    </row>
    <row r="23" spans="1:8" x14ac:dyDescent="0.25">
      <c r="A23" s="121" t="s">
        <v>65</v>
      </c>
      <c r="B23" s="122">
        <v>1</v>
      </c>
      <c r="C23" s="3">
        <v>8401</v>
      </c>
      <c r="D23" s="123">
        <v>45544</v>
      </c>
      <c r="E23" s="2227" t="s">
        <v>66</v>
      </c>
      <c r="F23" s="2227"/>
      <c r="G23" s="2227"/>
    </row>
    <row r="24" spans="1:8" x14ac:dyDescent="0.25">
      <c r="A24" s="121" t="s">
        <v>67</v>
      </c>
      <c r="B24" s="220">
        <v>0.375</v>
      </c>
      <c r="C24" s="124" t="s">
        <v>69</v>
      </c>
      <c r="D24" s="123">
        <v>45616</v>
      </c>
      <c r="E24" s="2227" t="s">
        <v>320</v>
      </c>
      <c r="F24" s="2227"/>
      <c r="G24" s="2227"/>
      <c r="H24" s="2227"/>
    </row>
    <row r="25" spans="1:8" x14ac:dyDescent="0.25">
      <c r="A25" s="44" t="s">
        <v>71</v>
      </c>
      <c r="B25" s="47" t="s">
        <v>72</v>
      </c>
      <c r="C25" s="45" t="s">
        <v>73</v>
      </c>
      <c r="D25" s="46">
        <v>45569</v>
      </c>
      <c r="E25" s="92" t="s">
        <v>74</v>
      </c>
    </row>
    <row r="33" spans="1:10" ht="15.75" thickBot="1" x14ac:dyDescent="0.3"/>
    <row r="34" spans="1:10" x14ac:dyDescent="0.25">
      <c r="B34" s="195"/>
      <c r="C34" s="196"/>
      <c r="D34" s="196"/>
      <c r="E34" s="2228"/>
      <c r="F34" s="2228"/>
      <c r="G34" s="2228"/>
      <c r="H34" s="2228"/>
      <c r="I34" s="197"/>
    </row>
    <row r="35" spans="1:10" x14ac:dyDescent="0.25">
      <c r="A35" s="198"/>
      <c r="B35" s="6"/>
      <c r="C35" s="6"/>
      <c r="D35" s="626" t="s">
        <v>416</v>
      </c>
      <c r="E35" s="7"/>
      <c r="F35" s="7"/>
      <c r="G35" s="7"/>
      <c r="H35" s="2233"/>
    </row>
    <row r="36" spans="1:10" ht="19.5" thickBot="1" x14ac:dyDescent="0.35">
      <c r="A36" s="2206"/>
      <c r="B36" s="2207"/>
      <c r="C36" s="2207"/>
      <c r="D36" s="2207"/>
      <c r="E36" s="2229"/>
      <c r="F36" s="2229"/>
      <c r="G36" s="2229"/>
      <c r="H36" s="2233"/>
    </row>
    <row r="37" spans="1:10" ht="19.5" thickBot="1" x14ac:dyDescent="0.35">
      <c r="A37" s="2206"/>
      <c r="B37" s="2238" t="s">
        <v>20</v>
      </c>
      <c r="C37" s="2239" t="s">
        <v>21</v>
      </c>
      <c r="D37" s="2239" t="s">
        <v>22</v>
      </c>
      <c r="E37" s="2240" t="s">
        <v>415</v>
      </c>
      <c r="F37" s="2240" t="s">
        <v>3</v>
      </c>
      <c r="G37" s="2240" t="s">
        <v>10</v>
      </c>
      <c r="H37" s="2234" t="s">
        <v>2</v>
      </c>
    </row>
    <row r="38" spans="1:10" ht="19.5" hidden="1" thickBot="1" x14ac:dyDescent="0.35">
      <c r="A38" s="2219"/>
      <c r="B38" s="2241" t="s">
        <v>420</v>
      </c>
      <c r="C38" s="2211"/>
      <c r="D38" s="2211"/>
      <c r="E38" s="2242" t="s">
        <v>419</v>
      </c>
      <c r="F38" s="2243">
        <v>45900</v>
      </c>
      <c r="G38" s="2242" t="s">
        <v>526</v>
      </c>
      <c r="H38" s="2244" t="s">
        <v>421</v>
      </c>
      <c r="I38" s="1561" t="s">
        <v>2028</v>
      </c>
      <c r="J38" s="1562"/>
    </row>
    <row r="39" spans="1:10" s="1415" customFormat="1" ht="19.5" thickBot="1" x14ac:dyDescent="0.35">
      <c r="A39" s="2512" t="s">
        <v>769</v>
      </c>
      <c r="B39" s="2519" t="s">
        <v>43</v>
      </c>
      <c r="C39" s="2520" t="s">
        <v>44</v>
      </c>
      <c r="D39" s="2521">
        <v>902679777</v>
      </c>
      <c r="E39" s="2521" t="s">
        <v>417</v>
      </c>
      <c r="F39" s="2262">
        <v>46098</v>
      </c>
      <c r="G39" s="2260" t="s">
        <v>1343</v>
      </c>
      <c r="H39" s="2261" t="s">
        <v>424</v>
      </c>
      <c r="I39" s="2220"/>
    </row>
    <row r="40" spans="1:10" s="1412" customFormat="1" ht="19.5" hidden="1" thickBot="1" x14ac:dyDescent="0.35">
      <c r="A40" s="2221" t="s">
        <v>769</v>
      </c>
      <c r="B40" s="2516" t="s">
        <v>45</v>
      </c>
      <c r="C40" s="2522" t="s">
        <v>46</v>
      </c>
      <c r="D40" s="2523">
        <v>549880</v>
      </c>
      <c r="E40" s="2524" t="s">
        <v>419</v>
      </c>
      <c r="F40" s="2525">
        <v>45885</v>
      </c>
      <c r="G40" s="2222" t="s">
        <v>418</v>
      </c>
      <c r="H40" s="2223" t="s">
        <v>422</v>
      </c>
      <c r="I40" s="2224"/>
    </row>
    <row r="41" spans="1:10" s="419" customFormat="1" ht="19.5" thickBot="1" x14ac:dyDescent="0.35">
      <c r="A41" s="2512" t="s">
        <v>769</v>
      </c>
      <c r="B41" s="2513" t="s">
        <v>47</v>
      </c>
      <c r="C41" s="2514" t="s">
        <v>48</v>
      </c>
      <c r="D41" s="2515">
        <v>902632759</v>
      </c>
      <c r="E41" s="2526" t="s">
        <v>419</v>
      </c>
      <c r="F41" s="2253">
        <v>46113</v>
      </c>
      <c r="G41" s="2247" t="s">
        <v>1342</v>
      </c>
      <c r="H41" s="2257">
        <f>7972.6*3</f>
        <v>23917.800000000003</v>
      </c>
      <c r="I41" s="1545"/>
    </row>
    <row r="42" spans="1:10" ht="19.5" thickBot="1" x14ac:dyDescent="0.35">
      <c r="A42" s="2245" t="s">
        <v>770</v>
      </c>
      <c r="B42" s="2208" t="s">
        <v>49</v>
      </c>
      <c r="C42" s="2209" t="s">
        <v>50</v>
      </c>
      <c r="D42" s="2210">
        <v>902922941</v>
      </c>
      <c r="E42" s="2210" t="s">
        <v>417</v>
      </c>
      <c r="F42" s="2246">
        <v>46327</v>
      </c>
      <c r="G42" s="2210" t="s">
        <v>2033</v>
      </c>
      <c r="H42" s="2106">
        <f>22402.29+22402+1120.11</f>
        <v>45924.4</v>
      </c>
      <c r="I42" s="168"/>
    </row>
    <row r="43" spans="1:10" s="2024" customFormat="1" ht="19.5" thickBot="1" x14ac:dyDescent="0.35">
      <c r="A43" s="2512" t="s">
        <v>769</v>
      </c>
      <c r="B43" s="2513" t="s">
        <v>24</v>
      </c>
      <c r="C43" s="2514" t="s">
        <v>25</v>
      </c>
      <c r="D43" s="2515">
        <v>903766639</v>
      </c>
      <c r="E43" s="2527" t="s">
        <v>417</v>
      </c>
      <c r="F43" s="2253">
        <v>46081</v>
      </c>
      <c r="G43" s="2247" t="s">
        <v>1340</v>
      </c>
      <c r="H43" s="2248">
        <f>12816.45*2</f>
        <v>25632.9</v>
      </c>
      <c r="I43" s="1414" t="s">
        <v>762</v>
      </c>
      <c r="J43" s="2249"/>
    </row>
    <row r="44" spans="1:10" ht="19.5" thickBot="1" x14ac:dyDescent="0.35">
      <c r="A44" s="2512" t="s">
        <v>769</v>
      </c>
      <c r="B44" s="2513" t="s">
        <v>51</v>
      </c>
      <c r="C44" s="2514" t="s">
        <v>31</v>
      </c>
      <c r="D44" s="2515">
        <v>903766601</v>
      </c>
      <c r="E44" s="2515" t="s">
        <v>417</v>
      </c>
      <c r="F44" s="2253">
        <v>46080</v>
      </c>
      <c r="G44" s="2247" t="s">
        <v>418</v>
      </c>
      <c r="H44" s="2248">
        <f>11499.88*2</f>
        <v>22999.759999999998</v>
      </c>
      <c r="I44" s="1414" t="s">
        <v>763</v>
      </c>
      <c r="J44" s="116"/>
    </row>
    <row r="45" spans="1:10" s="57" customFormat="1" ht="19.5" thickBot="1" x14ac:dyDescent="0.35">
      <c r="A45" s="2512" t="s">
        <v>769</v>
      </c>
      <c r="B45" s="2513" t="s">
        <v>52</v>
      </c>
      <c r="C45" s="2514" t="s">
        <v>53</v>
      </c>
      <c r="D45" s="2515">
        <v>575204</v>
      </c>
      <c r="E45" s="2526" t="s">
        <v>419</v>
      </c>
      <c r="F45" s="2253">
        <v>46179</v>
      </c>
      <c r="G45" s="2247" t="s">
        <v>2031</v>
      </c>
      <c r="H45" s="2256">
        <f>11697*2</f>
        <v>23394</v>
      </c>
      <c r="I45" s="1546"/>
    </row>
    <row r="46" spans="1:10" ht="19.5" thickBot="1" x14ac:dyDescent="0.35">
      <c r="A46" s="2258" t="s">
        <v>770</v>
      </c>
      <c r="B46" s="2212" t="s">
        <v>54</v>
      </c>
      <c r="C46" s="2213" t="s">
        <v>55</v>
      </c>
      <c r="D46" s="2214">
        <v>902922961</v>
      </c>
      <c r="E46" s="2214" t="s">
        <v>417</v>
      </c>
      <c r="F46" s="2259">
        <v>46336</v>
      </c>
      <c r="G46" s="2214" t="s">
        <v>2032</v>
      </c>
      <c r="H46" s="2105">
        <f>17736.05*2+886.81</f>
        <v>36358.909999999996</v>
      </c>
      <c r="I46" s="168"/>
    </row>
    <row r="47" spans="1:10" s="1412" customFormat="1" ht="19.5" thickBot="1" x14ac:dyDescent="0.35">
      <c r="A47" s="2245" t="s">
        <v>770</v>
      </c>
      <c r="B47" s="2208" t="s">
        <v>56</v>
      </c>
      <c r="C47" s="2209" t="s">
        <v>57</v>
      </c>
      <c r="D47" s="2210">
        <v>903280170</v>
      </c>
      <c r="E47" s="2255" t="s">
        <v>419</v>
      </c>
      <c r="F47" s="2246">
        <v>46440</v>
      </c>
      <c r="G47" s="2210" t="s">
        <v>1341</v>
      </c>
      <c r="H47" s="1413" t="s">
        <v>423</v>
      </c>
      <c r="I47" s="2224"/>
    </row>
    <row r="48" spans="1:10" s="1415" customFormat="1" ht="19.5" thickBot="1" x14ac:dyDescent="0.35">
      <c r="A48" s="2512" t="s">
        <v>769</v>
      </c>
      <c r="B48" s="2513" t="s">
        <v>51</v>
      </c>
      <c r="C48" s="2514" t="s">
        <v>58</v>
      </c>
      <c r="D48" s="2515">
        <v>903766613</v>
      </c>
      <c r="E48" s="2515" t="s">
        <v>2030</v>
      </c>
      <c r="F48" s="2253">
        <v>46080</v>
      </c>
      <c r="G48" s="2247" t="s">
        <v>926</v>
      </c>
      <c r="H48" s="2248">
        <f>11499.88*2</f>
        <v>22999.759999999998</v>
      </c>
      <c r="I48" s="1416" t="s">
        <v>764</v>
      </c>
      <c r="J48" s="2254"/>
    </row>
    <row r="49" spans="1:19" ht="19.5" hidden="1" thickBot="1" x14ac:dyDescent="0.35">
      <c r="A49" s="2512" t="s">
        <v>769</v>
      </c>
      <c r="B49" s="2516" t="s">
        <v>32</v>
      </c>
      <c r="C49" s="2517" t="s">
        <v>33</v>
      </c>
      <c r="D49" s="2518">
        <v>903807005</v>
      </c>
      <c r="E49" s="2518" t="s">
        <v>417</v>
      </c>
      <c r="F49" s="2511">
        <v>45836</v>
      </c>
      <c r="G49" s="2216" t="s">
        <v>418</v>
      </c>
      <c r="H49" s="1417" t="s">
        <v>425</v>
      </c>
      <c r="I49" s="243" t="s">
        <v>1344</v>
      </c>
    </row>
    <row r="50" spans="1:19" s="602" customFormat="1" ht="19.5" thickBot="1" x14ac:dyDescent="0.35">
      <c r="A50" s="2512" t="s">
        <v>769</v>
      </c>
      <c r="B50" s="2513" t="s">
        <v>707</v>
      </c>
      <c r="C50" s="2513"/>
      <c r="D50" s="2515"/>
      <c r="E50" s="2515" t="s">
        <v>417</v>
      </c>
      <c r="F50" s="2253">
        <v>46073</v>
      </c>
      <c r="G50" s="2268" t="s">
        <v>418</v>
      </c>
      <c r="H50" s="2269" t="s">
        <v>708</v>
      </c>
      <c r="I50" s="2225"/>
    </row>
    <row r="51" spans="1:19" s="602" customFormat="1" ht="18.75" x14ac:dyDescent="0.3">
      <c r="A51" s="2258" t="s">
        <v>770</v>
      </c>
      <c r="B51" s="2263" t="s">
        <v>1841</v>
      </c>
      <c r="C51" s="2263" t="s">
        <v>1805</v>
      </c>
      <c r="D51" s="2264">
        <v>903989757</v>
      </c>
      <c r="E51" s="2264" t="s">
        <v>417</v>
      </c>
      <c r="F51" s="2265">
        <v>46326</v>
      </c>
      <c r="G51" s="2266" t="s">
        <v>2034</v>
      </c>
      <c r="H51" s="2267">
        <f>10*9295</f>
        <v>92950</v>
      </c>
      <c r="I51" s="2225" t="s">
        <v>1842</v>
      </c>
    </row>
    <row r="52" spans="1:19" ht="19.5" thickBot="1" x14ac:dyDescent="0.35">
      <c r="A52" s="2206"/>
      <c r="B52" s="2215"/>
      <c r="C52" s="2217"/>
      <c r="D52" s="2218" t="s">
        <v>36</v>
      </c>
      <c r="E52" s="2230"/>
      <c r="F52" s="2230"/>
      <c r="G52" s="2230"/>
      <c r="H52" s="2235"/>
    </row>
    <row r="53" spans="1:19" x14ac:dyDescent="0.25">
      <c r="A53" s="2250" t="s">
        <v>1214</v>
      </c>
      <c r="B53" s="1352"/>
      <c r="C53" s="23"/>
      <c r="D53" s="283"/>
      <c r="E53" s="7"/>
      <c r="F53" s="7"/>
      <c r="G53" s="7"/>
      <c r="H53" s="2233"/>
    </row>
    <row r="54" spans="1:19" x14ac:dyDescent="0.25">
      <c r="A54" s="2251" t="s">
        <v>2029</v>
      </c>
      <c r="B54" s="668"/>
      <c r="C54" s="6"/>
      <c r="D54" s="6"/>
      <c r="E54" s="7"/>
      <c r="F54" s="7"/>
      <c r="G54" s="7"/>
      <c r="H54" s="2233"/>
    </row>
    <row r="55" spans="1:19" ht="15.75" thickBot="1" x14ac:dyDescent="0.3">
      <c r="A55" s="2252" t="s">
        <v>770</v>
      </c>
      <c r="B55" s="367"/>
      <c r="C55" s="42"/>
      <c r="D55" s="42"/>
      <c r="E55" s="2231"/>
      <c r="F55" s="2231"/>
      <c r="G55" s="2231"/>
      <c r="H55" s="2236"/>
    </row>
    <row r="56" spans="1:19" x14ac:dyDescent="0.25">
      <c r="B56" s="6"/>
      <c r="C56" s="6"/>
      <c r="D56" s="6"/>
      <c r="E56" s="7"/>
      <c r="F56" s="7"/>
      <c r="G56" s="7"/>
      <c r="H56" s="7"/>
    </row>
    <row r="58" spans="1:19" x14ac:dyDescent="0.25">
      <c r="S58" s="6"/>
    </row>
    <row r="59" spans="1:19" x14ac:dyDescent="0.25">
      <c r="B59" s="6"/>
      <c r="C59" s="6"/>
      <c r="D59" s="6"/>
      <c r="E59" s="7"/>
      <c r="F59" s="7"/>
      <c r="G59" s="7"/>
      <c r="H59" s="7"/>
      <c r="I59" s="6"/>
      <c r="S59" s="6"/>
    </row>
    <row r="60" spans="1:19" x14ac:dyDescent="0.25">
      <c r="B60" s="6"/>
      <c r="C60" s="6"/>
      <c r="D60" s="6"/>
      <c r="E60" s="7"/>
      <c r="G60" s="7"/>
      <c r="H60" s="7"/>
      <c r="I60" s="6"/>
      <c r="S60" s="6"/>
    </row>
    <row r="61" spans="1:19" x14ac:dyDescent="0.25">
      <c r="B61" s="6"/>
      <c r="C61" s="92"/>
      <c r="D61" s="24" t="s">
        <v>635</v>
      </c>
      <c r="E61" s="247"/>
      <c r="F61" s="247"/>
      <c r="G61" s="6"/>
      <c r="S61" s="6"/>
    </row>
    <row r="62" spans="1:19" ht="16.5" thickBot="1" x14ac:dyDescent="0.3">
      <c r="B62" s="6"/>
      <c r="C62" s="2232" t="s">
        <v>15</v>
      </c>
      <c r="D62" s="2232" t="s">
        <v>415</v>
      </c>
      <c r="E62" s="2232" t="s">
        <v>3</v>
      </c>
      <c r="F62" s="2237" t="s">
        <v>2</v>
      </c>
      <c r="G62" s="6"/>
      <c r="S62" s="6"/>
    </row>
    <row r="63" spans="1:19" ht="15.75" x14ac:dyDescent="0.25">
      <c r="B63" s="2279" t="s">
        <v>2035</v>
      </c>
      <c r="C63" s="2280" t="s">
        <v>4</v>
      </c>
      <c r="D63" s="2281" t="s">
        <v>419</v>
      </c>
      <c r="E63" s="2282">
        <v>46142</v>
      </c>
      <c r="F63" s="2283" t="s">
        <v>1789</v>
      </c>
      <c r="G63"/>
      <c r="S63" s="6"/>
    </row>
    <row r="64" spans="1:19" ht="15.75" hidden="1" x14ac:dyDescent="0.25">
      <c r="B64" s="2284"/>
      <c r="C64" s="2270" t="s">
        <v>426</v>
      </c>
      <c r="D64" s="2271" t="s">
        <v>419</v>
      </c>
      <c r="E64" s="2272" t="s">
        <v>427</v>
      </c>
      <c r="F64" s="2285"/>
      <c r="G64"/>
      <c r="S64" s="6"/>
    </row>
    <row r="65" spans="2:19" ht="15.75" hidden="1" x14ac:dyDescent="0.25">
      <c r="B65" s="2284"/>
      <c r="C65" s="2270" t="s">
        <v>128</v>
      </c>
      <c r="D65" s="2273" t="s">
        <v>419</v>
      </c>
      <c r="E65" s="2272" t="s">
        <v>427</v>
      </c>
      <c r="F65" s="2285"/>
      <c r="G65"/>
      <c r="S65" s="6"/>
    </row>
    <row r="66" spans="2:19" ht="15.75" x14ac:dyDescent="0.25">
      <c r="B66" s="2286" t="s">
        <v>984</v>
      </c>
      <c r="C66" s="1541" t="s">
        <v>8</v>
      </c>
      <c r="D66" s="2274" t="s">
        <v>419</v>
      </c>
      <c r="E66" s="2275">
        <v>46022</v>
      </c>
      <c r="F66" s="2287"/>
      <c r="G66"/>
      <c r="S66" s="6"/>
    </row>
    <row r="67" spans="2:19" ht="18.75" x14ac:dyDescent="0.3">
      <c r="B67" s="327" t="s">
        <v>2036</v>
      </c>
      <c r="C67" s="2276" t="s">
        <v>428</v>
      </c>
      <c r="D67" s="2277" t="s">
        <v>419</v>
      </c>
      <c r="E67" s="2278">
        <v>46904</v>
      </c>
      <c r="F67" s="2288" t="s">
        <v>1882</v>
      </c>
      <c r="G67"/>
      <c r="S67" s="6"/>
    </row>
    <row r="68" spans="2:19" ht="15.75" thickBot="1" x14ac:dyDescent="0.3">
      <c r="B68" s="968"/>
      <c r="C68" s="1356"/>
      <c r="D68" s="1356"/>
      <c r="E68" s="1356"/>
      <c r="F68" s="2289" t="s">
        <v>2037</v>
      </c>
      <c r="G68"/>
      <c r="S68" s="6"/>
    </row>
    <row r="69" spans="2:19" x14ac:dyDescent="0.25">
      <c r="B69" s="6"/>
      <c r="C69" s="228"/>
      <c r="D69" s="279"/>
      <c r="E69" s="280"/>
      <c r="F69" s="7"/>
      <c r="G69" s="247"/>
      <c r="H69" s="247"/>
      <c r="I69" s="6"/>
      <c r="R69" s="6"/>
      <c r="S69" s="6"/>
    </row>
    <row r="70" spans="2:19" x14ac:dyDescent="0.25">
      <c r="I70" s="168"/>
      <c r="J70" s="149"/>
      <c r="K70" s="228"/>
      <c r="L70" s="282"/>
      <c r="M70" s="280"/>
      <c r="N70" s="281"/>
      <c r="O70" s="149"/>
      <c r="P70" s="227"/>
      <c r="Q70" s="149"/>
      <c r="R70" s="149"/>
      <c r="S70" s="149"/>
    </row>
    <row r="71" spans="2:19" x14ac:dyDescent="0.25">
      <c r="I71" s="149"/>
      <c r="J71" s="149"/>
      <c r="K71" s="170"/>
      <c r="L71" s="284"/>
      <c r="M71" s="227"/>
      <c r="N71" s="149"/>
      <c r="O71" s="149"/>
      <c r="P71" s="149"/>
      <c r="Q71" s="149"/>
      <c r="R71" s="149"/>
      <c r="S71" s="149"/>
    </row>
    <row r="72" spans="2:19" x14ac:dyDescent="0.25">
      <c r="I72" s="149"/>
      <c r="J72" s="149"/>
      <c r="K72" s="149"/>
      <c r="L72" s="284"/>
      <c r="M72" s="149"/>
      <c r="N72" s="149"/>
      <c r="O72" s="149"/>
      <c r="P72" s="149"/>
      <c r="Q72" s="149"/>
      <c r="R72" s="149"/>
      <c r="S72" s="149"/>
    </row>
    <row r="73" spans="2:19" x14ac:dyDescent="0.25"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</row>
    <row r="74" spans="2:19" x14ac:dyDescent="0.25">
      <c r="E74" s="92" t="s">
        <v>2038</v>
      </c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</row>
    <row r="75" spans="2:19" x14ac:dyDescent="0.25">
      <c r="I75" s="149"/>
      <c r="J75" s="149"/>
      <c r="K75" s="149"/>
      <c r="L75" s="149"/>
      <c r="M75" s="149"/>
      <c r="N75" s="149"/>
      <c r="O75" s="149">
        <f>121403+120000+120000</f>
        <v>361403</v>
      </c>
      <c r="P75" s="149"/>
      <c r="Q75" s="149"/>
      <c r="R75" s="149"/>
      <c r="S75" s="149"/>
    </row>
    <row r="76" spans="2:19" x14ac:dyDescent="0.25"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</row>
    <row r="77" spans="2:19" x14ac:dyDescent="0.25"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81" spans="17:17" x14ac:dyDescent="0.25">
      <c r="Q81">
        <f>5393+5200+5200+5200</f>
        <v>20993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/>
  </sheetPr>
  <dimension ref="A1:R319"/>
  <sheetViews>
    <sheetView topLeftCell="A331" zoomScale="80" zoomScaleNormal="80" workbookViewId="0">
      <selection activeCell="Q328" sqref="P328:Q329"/>
    </sheetView>
  </sheetViews>
  <sheetFormatPr baseColWidth="10" defaultRowHeight="15" x14ac:dyDescent="0.25"/>
  <cols>
    <col min="4" max="4" width="13.85546875" customWidth="1"/>
    <col min="6" max="6" width="27.5703125" bestFit="1" customWidth="1"/>
    <col min="12" max="12" width="23.42578125" customWidth="1"/>
    <col min="16" max="16" width="15" customWidth="1"/>
  </cols>
  <sheetData>
    <row r="1" spans="1:16" x14ac:dyDescent="0.25">
      <c r="A1" s="203"/>
      <c r="B1" s="6"/>
      <c r="C1" s="199"/>
      <c r="D1" s="222"/>
    </row>
    <row r="2" spans="1:16" x14ac:dyDescent="0.25">
      <c r="A2" s="203"/>
      <c r="B2" s="6"/>
      <c r="C2" s="6"/>
      <c r="D2" s="505" t="s">
        <v>599</v>
      </c>
      <c r="E2" s="506"/>
      <c r="F2" s="506"/>
      <c r="G2" s="506"/>
      <c r="H2" s="506"/>
      <c r="I2" s="506"/>
      <c r="J2" s="506"/>
      <c r="K2" s="506"/>
      <c r="P2" s="57"/>
    </row>
    <row r="3" spans="1:16" ht="18.75" x14ac:dyDescent="0.3">
      <c r="A3" s="203"/>
      <c r="B3" s="6"/>
      <c r="C3" s="6"/>
      <c r="D3" s="504" t="s">
        <v>600</v>
      </c>
      <c r="E3" s="494"/>
      <c r="F3" s="625" t="s">
        <v>765</v>
      </c>
    </row>
    <row r="4" spans="1:16" x14ac:dyDescent="0.25">
      <c r="A4" s="203"/>
      <c r="B4" s="149"/>
      <c r="C4" s="6"/>
      <c r="D4" s="223"/>
    </row>
    <row r="5" spans="1:16" x14ac:dyDescent="0.25">
      <c r="A5" s="203"/>
      <c r="B5" s="149"/>
      <c r="C5" s="6"/>
      <c r="D5" s="223"/>
    </row>
    <row r="6" spans="1:16" x14ac:dyDescent="0.25">
      <c r="A6" s="203"/>
      <c r="B6" s="149"/>
      <c r="C6" s="6"/>
      <c r="D6" s="223"/>
    </row>
    <row r="7" spans="1:16" x14ac:dyDescent="0.25">
      <c r="A7" s="203"/>
      <c r="B7" s="149"/>
      <c r="C7" s="6"/>
      <c r="D7" s="223"/>
    </row>
    <row r="8" spans="1:16" x14ac:dyDescent="0.25">
      <c r="A8" s="203"/>
      <c r="B8" s="149"/>
      <c r="C8" s="6"/>
      <c r="D8" s="223"/>
    </row>
    <row r="9" spans="1:16" x14ac:dyDescent="0.25">
      <c r="A9" s="203"/>
      <c r="B9" s="149"/>
      <c r="C9" s="6"/>
      <c r="D9" s="223"/>
    </row>
    <row r="10" spans="1:16" x14ac:dyDescent="0.25">
      <c r="A10" s="6"/>
      <c r="B10" s="6"/>
      <c r="C10" s="6"/>
      <c r="D10" s="8"/>
    </row>
    <row r="11" spans="1:16" x14ac:dyDescent="0.25">
      <c r="A11" s="6"/>
      <c r="B11" s="6"/>
      <c r="C11" s="6"/>
      <c r="D11" s="6"/>
    </row>
    <row r="45" spans="1:12" ht="15.75" thickBot="1" x14ac:dyDescent="0.3"/>
    <row r="46" spans="1:12" x14ac:dyDescent="0.25">
      <c r="A46" s="195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7"/>
    </row>
    <row r="47" spans="1:12" ht="18.75" x14ac:dyDescent="0.3">
      <c r="A47" s="848" t="s">
        <v>958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50"/>
    </row>
    <row r="48" spans="1:12" x14ac:dyDescent="0.25">
      <c r="A48" s="198"/>
      <c r="B48" s="6"/>
      <c r="C48" s="6"/>
      <c r="D48" s="6"/>
      <c r="E48" s="6"/>
      <c r="F48" s="6"/>
      <c r="G48" s="6"/>
      <c r="H48" s="6"/>
      <c r="I48" s="6"/>
      <c r="J48" s="6"/>
      <c r="K48" s="6"/>
      <c r="L48" s="199"/>
    </row>
    <row r="49" spans="1:12" x14ac:dyDescent="0.25">
      <c r="A49" s="198"/>
      <c r="B49" s="6"/>
      <c r="C49" s="6"/>
      <c r="D49" s="6"/>
      <c r="E49" s="6"/>
      <c r="F49" s="6"/>
      <c r="G49" s="6"/>
      <c r="H49" s="6"/>
      <c r="I49" s="6"/>
      <c r="J49" s="6"/>
      <c r="K49" s="6"/>
      <c r="L49" s="199"/>
    </row>
    <row r="50" spans="1:12" x14ac:dyDescent="0.25">
      <c r="A50" s="198"/>
      <c r="B50" s="6"/>
      <c r="C50" s="6"/>
      <c r="D50" s="6"/>
      <c r="E50" s="6"/>
      <c r="F50" s="6"/>
      <c r="G50" s="6"/>
      <c r="H50" s="6"/>
      <c r="I50" s="6"/>
      <c r="J50" s="6"/>
      <c r="K50" s="6"/>
      <c r="L50" s="199"/>
    </row>
    <row r="51" spans="1:12" x14ac:dyDescent="0.25">
      <c r="A51" s="198"/>
      <c r="B51" s="6"/>
      <c r="C51" s="6"/>
      <c r="D51" s="6"/>
      <c r="E51" s="6"/>
      <c r="F51" s="6"/>
      <c r="G51" s="6"/>
      <c r="H51" s="6"/>
      <c r="I51" s="6"/>
      <c r="J51" s="6"/>
      <c r="K51" s="6"/>
      <c r="L51" s="199"/>
    </row>
    <row r="52" spans="1:12" x14ac:dyDescent="0.25">
      <c r="A52" s="198"/>
      <c r="B52" s="6"/>
      <c r="C52" s="6"/>
      <c r="D52" s="6"/>
      <c r="E52" s="6"/>
      <c r="F52" s="6"/>
      <c r="G52" s="6"/>
      <c r="H52" s="6"/>
      <c r="I52" s="6"/>
      <c r="J52" s="6"/>
      <c r="K52" s="6"/>
      <c r="L52" s="199"/>
    </row>
    <row r="53" spans="1:12" x14ac:dyDescent="0.25">
      <c r="A53" s="198"/>
      <c r="B53" s="6"/>
      <c r="C53" s="6"/>
      <c r="D53" s="6"/>
      <c r="E53" s="6"/>
      <c r="F53" s="6"/>
      <c r="G53" s="6"/>
      <c r="H53" s="6"/>
      <c r="I53" s="6"/>
      <c r="J53" s="6"/>
      <c r="K53" s="6"/>
      <c r="L53" s="199"/>
    </row>
    <row r="54" spans="1:12" x14ac:dyDescent="0.25">
      <c r="A54" s="198"/>
      <c r="B54" s="6"/>
      <c r="C54" s="6"/>
      <c r="D54" s="6"/>
      <c r="E54" s="6"/>
      <c r="F54" s="6"/>
      <c r="G54" s="6"/>
      <c r="H54" s="6"/>
      <c r="I54" s="6"/>
      <c r="J54" s="6"/>
      <c r="K54" s="6"/>
      <c r="L54" s="199"/>
    </row>
    <row r="55" spans="1:12" x14ac:dyDescent="0.25">
      <c r="A55" s="198"/>
      <c r="B55" s="6"/>
      <c r="C55" s="6"/>
      <c r="D55" s="6"/>
      <c r="E55" s="6"/>
      <c r="F55" s="6"/>
      <c r="G55" s="6"/>
      <c r="H55" s="6"/>
      <c r="I55" s="6"/>
      <c r="J55" s="6"/>
      <c r="K55" s="6"/>
      <c r="L55" s="199"/>
    </row>
    <row r="56" spans="1:12" x14ac:dyDescent="0.25">
      <c r="A56" s="198"/>
      <c r="B56" s="6"/>
      <c r="C56" s="6"/>
      <c r="D56" s="6"/>
      <c r="E56" s="6"/>
      <c r="F56" s="6"/>
      <c r="G56" s="6"/>
      <c r="H56" s="6"/>
      <c r="I56" s="6"/>
      <c r="J56" s="6"/>
      <c r="K56" s="6"/>
      <c r="L56" s="199"/>
    </row>
    <row r="57" spans="1:12" x14ac:dyDescent="0.25">
      <c r="A57" s="198"/>
      <c r="B57" s="6"/>
      <c r="C57" s="6"/>
      <c r="D57" s="6"/>
      <c r="E57" s="6"/>
      <c r="F57" s="6"/>
      <c r="G57" s="6"/>
      <c r="H57" s="6"/>
      <c r="I57" s="6"/>
      <c r="J57" s="6"/>
      <c r="K57" s="6"/>
      <c r="L57" s="199"/>
    </row>
    <row r="58" spans="1:12" x14ac:dyDescent="0.25">
      <c r="A58" s="198"/>
      <c r="B58" s="6"/>
      <c r="C58" s="6"/>
      <c r="D58" s="6"/>
      <c r="E58" s="6"/>
      <c r="F58" s="6"/>
      <c r="G58" s="6"/>
      <c r="H58" s="6"/>
      <c r="I58" s="6"/>
      <c r="J58" s="6"/>
      <c r="K58" s="6"/>
      <c r="L58" s="199"/>
    </row>
    <row r="59" spans="1:12" x14ac:dyDescent="0.25">
      <c r="A59" s="198"/>
      <c r="B59" s="6"/>
      <c r="C59" s="6"/>
      <c r="D59" s="6"/>
      <c r="E59" s="6"/>
      <c r="F59" s="6"/>
      <c r="G59" s="6"/>
      <c r="H59" s="6"/>
      <c r="I59" s="6"/>
      <c r="J59" s="6"/>
      <c r="K59" s="6"/>
      <c r="L59" s="199"/>
    </row>
    <row r="60" spans="1:12" x14ac:dyDescent="0.25">
      <c r="A60" s="198"/>
      <c r="B60" s="6"/>
      <c r="C60" s="6"/>
      <c r="D60" s="6"/>
      <c r="E60" s="6"/>
      <c r="F60" s="6"/>
      <c r="G60" s="6"/>
      <c r="H60" s="6"/>
      <c r="I60" s="6"/>
      <c r="J60" s="6"/>
      <c r="K60" s="6"/>
      <c r="L60" s="199"/>
    </row>
    <row r="61" spans="1:12" x14ac:dyDescent="0.25">
      <c r="A61" s="198"/>
      <c r="B61" s="6"/>
      <c r="C61" s="6"/>
      <c r="D61" s="6"/>
      <c r="E61" s="6"/>
      <c r="F61" s="6"/>
      <c r="G61" s="6"/>
      <c r="H61" s="6"/>
      <c r="I61" s="6"/>
      <c r="J61" s="6"/>
      <c r="K61" s="6"/>
      <c r="L61" s="199"/>
    </row>
    <row r="62" spans="1:12" x14ac:dyDescent="0.25">
      <c r="A62" s="198"/>
      <c r="B62" s="6"/>
      <c r="C62" s="6"/>
      <c r="D62" s="6"/>
      <c r="E62" s="6"/>
      <c r="F62" s="6"/>
      <c r="G62" s="6"/>
      <c r="H62" s="6"/>
      <c r="I62" s="6"/>
      <c r="J62" s="6"/>
      <c r="K62" s="6"/>
      <c r="L62" s="199"/>
    </row>
    <row r="63" spans="1:12" x14ac:dyDescent="0.25">
      <c r="A63" s="198"/>
      <c r="B63" s="6"/>
      <c r="C63" s="6"/>
      <c r="D63" s="6"/>
      <c r="E63" s="6"/>
      <c r="F63" s="6"/>
      <c r="G63" s="6"/>
      <c r="H63" s="6"/>
      <c r="I63" s="6"/>
      <c r="J63" s="6"/>
      <c r="K63" s="6"/>
      <c r="L63" s="199"/>
    </row>
    <row r="64" spans="1:12" x14ac:dyDescent="0.25">
      <c r="A64" s="198"/>
      <c r="B64" s="6"/>
      <c r="C64" s="6"/>
      <c r="D64" s="6"/>
      <c r="E64" s="6"/>
      <c r="F64" s="6"/>
      <c r="G64" s="6"/>
      <c r="H64" s="6"/>
      <c r="I64" s="6"/>
      <c r="J64" s="6"/>
      <c r="K64" s="6"/>
      <c r="L64" s="199"/>
    </row>
    <row r="65" spans="1:12" x14ac:dyDescent="0.25">
      <c r="A65" s="198"/>
      <c r="B65" s="6"/>
      <c r="C65" s="6"/>
      <c r="D65" s="6"/>
      <c r="E65" s="6"/>
      <c r="F65" s="6"/>
      <c r="G65" s="6"/>
      <c r="H65" s="6"/>
      <c r="I65" s="6"/>
      <c r="J65" s="6"/>
      <c r="K65" s="6"/>
      <c r="L65" s="199"/>
    </row>
    <row r="66" spans="1:12" x14ac:dyDescent="0.25">
      <c r="A66" s="198"/>
      <c r="B66" s="6"/>
      <c r="C66" s="6"/>
      <c r="D66" s="6"/>
      <c r="E66" s="6"/>
      <c r="F66" s="6"/>
      <c r="G66" s="6"/>
      <c r="H66" s="6"/>
      <c r="I66" s="6"/>
      <c r="J66" s="6"/>
      <c r="K66" s="6"/>
      <c r="L66" s="199"/>
    </row>
    <row r="67" spans="1:12" x14ac:dyDescent="0.25">
      <c r="A67" s="198"/>
      <c r="B67" s="6"/>
      <c r="C67" s="6"/>
      <c r="D67" s="6"/>
      <c r="E67" s="6"/>
      <c r="F67" s="6"/>
      <c r="G67" s="6"/>
      <c r="H67" s="6"/>
      <c r="I67" s="6"/>
      <c r="J67" s="6"/>
      <c r="K67" s="6"/>
      <c r="L67" s="199"/>
    </row>
    <row r="68" spans="1:12" x14ac:dyDescent="0.25">
      <c r="A68" s="198"/>
      <c r="B68" s="6"/>
      <c r="C68" s="6"/>
      <c r="D68" s="6"/>
      <c r="E68" s="6"/>
      <c r="F68" s="6"/>
      <c r="G68" s="6"/>
      <c r="H68" s="6"/>
      <c r="I68" s="6"/>
      <c r="J68" s="6"/>
      <c r="K68" s="6"/>
      <c r="L68" s="199"/>
    </row>
    <row r="69" spans="1:12" x14ac:dyDescent="0.25">
      <c r="A69" s="198"/>
      <c r="B69" s="6"/>
      <c r="C69" s="6"/>
      <c r="D69" s="6"/>
      <c r="E69" s="6"/>
      <c r="F69" s="6"/>
      <c r="G69" s="6"/>
      <c r="H69" s="6"/>
      <c r="I69" s="6"/>
      <c r="J69" s="6"/>
      <c r="K69" s="6"/>
      <c r="L69" s="199"/>
    </row>
    <row r="70" spans="1:12" x14ac:dyDescent="0.25">
      <c r="A70" s="198"/>
      <c r="B70" s="6"/>
      <c r="C70" s="6"/>
      <c r="D70" s="6"/>
      <c r="E70" s="6"/>
      <c r="F70" s="6"/>
      <c r="G70" s="6"/>
      <c r="H70" s="6"/>
      <c r="I70" s="6"/>
      <c r="J70" s="6"/>
      <c r="K70" s="6"/>
      <c r="L70" s="199"/>
    </row>
    <row r="71" spans="1:12" x14ac:dyDescent="0.25">
      <c r="A71" s="198"/>
      <c r="B71" s="6"/>
      <c r="C71" s="6"/>
      <c r="D71" s="6"/>
      <c r="E71" s="6"/>
      <c r="F71" s="6"/>
      <c r="G71" s="6"/>
      <c r="H71" s="6"/>
      <c r="I71" s="6"/>
      <c r="J71" s="6"/>
      <c r="K71" s="6"/>
      <c r="L71" s="199"/>
    </row>
    <row r="72" spans="1:12" x14ac:dyDescent="0.25">
      <c r="A72" s="198"/>
      <c r="B72" s="6"/>
      <c r="C72" s="6"/>
      <c r="D72" s="6"/>
      <c r="E72" s="6"/>
      <c r="F72" s="6"/>
      <c r="G72" s="6"/>
      <c r="H72" s="6"/>
      <c r="I72" s="6"/>
      <c r="J72" s="6"/>
      <c r="K72" s="6"/>
      <c r="L72" s="199"/>
    </row>
    <row r="73" spans="1:12" x14ac:dyDescent="0.25">
      <c r="A73" s="198"/>
      <c r="B73" s="6"/>
      <c r="C73" s="6"/>
      <c r="D73" s="6"/>
      <c r="E73" s="6"/>
      <c r="F73" s="6"/>
      <c r="G73" s="6"/>
      <c r="H73" s="6"/>
      <c r="I73" s="6"/>
      <c r="J73" s="6"/>
      <c r="K73" s="6"/>
      <c r="L73" s="199"/>
    </row>
    <row r="74" spans="1:12" x14ac:dyDescent="0.25">
      <c r="A74" s="198"/>
      <c r="B74" s="6"/>
      <c r="C74" s="6"/>
      <c r="D74" s="6"/>
      <c r="E74" s="6"/>
      <c r="F74" s="6"/>
      <c r="G74" s="6"/>
      <c r="H74" s="6"/>
      <c r="I74" s="6"/>
      <c r="J74" s="6"/>
      <c r="K74" s="6"/>
      <c r="L74" s="199"/>
    </row>
    <row r="75" spans="1:12" x14ac:dyDescent="0.25">
      <c r="A75" s="198"/>
      <c r="B75" s="6"/>
      <c r="C75" s="6"/>
      <c r="D75" s="6"/>
      <c r="E75" s="6"/>
      <c r="F75" s="6"/>
      <c r="G75" s="6"/>
      <c r="H75" s="6"/>
      <c r="I75" s="6"/>
      <c r="J75" s="6"/>
      <c r="K75" s="6"/>
      <c r="L75" s="199"/>
    </row>
    <row r="76" spans="1:12" x14ac:dyDescent="0.25">
      <c r="A76" s="198"/>
      <c r="B76" s="6"/>
      <c r="C76" s="6"/>
      <c r="D76" s="6"/>
      <c r="E76" s="6"/>
      <c r="F76" s="6"/>
      <c r="G76" s="6"/>
      <c r="H76" s="6"/>
      <c r="I76" s="6"/>
      <c r="J76" s="6"/>
      <c r="K76" s="6"/>
      <c r="L76" s="199"/>
    </row>
    <row r="77" spans="1:12" x14ac:dyDescent="0.25">
      <c r="A77" s="198"/>
      <c r="B77" s="6"/>
      <c r="C77" s="6"/>
      <c r="D77" s="6"/>
      <c r="E77" s="6"/>
      <c r="F77" s="6"/>
      <c r="G77" s="6"/>
      <c r="H77" s="6"/>
      <c r="I77" s="6"/>
      <c r="J77" s="6"/>
      <c r="K77" s="6"/>
      <c r="L77" s="199"/>
    </row>
    <row r="78" spans="1:12" x14ac:dyDescent="0.25">
      <c r="A78" s="198"/>
      <c r="B78" s="6"/>
      <c r="C78" s="6"/>
      <c r="D78" s="6"/>
      <c r="E78" s="6"/>
      <c r="F78" s="6"/>
      <c r="G78" s="6"/>
      <c r="H78" s="6"/>
      <c r="I78" s="6"/>
      <c r="J78" s="6"/>
      <c r="K78" s="6"/>
      <c r="L78" s="199"/>
    </row>
    <row r="79" spans="1:12" x14ac:dyDescent="0.25">
      <c r="A79" s="198"/>
      <c r="B79" s="6"/>
      <c r="C79" s="6"/>
      <c r="D79" s="6"/>
      <c r="E79" s="6"/>
      <c r="F79" s="6"/>
      <c r="G79" s="6"/>
      <c r="H79" s="6"/>
      <c r="I79" s="6"/>
      <c r="J79" s="6"/>
      <c r="K79" s="6"/>
      <c r="L79" s="199"/>
    </row>
    <row r="80" spans="1:12" x14ac:dyDescent="0.25">
      <c r="A80" s="198"/>
      <c r="B80" s="6"/>
      <c r="C80" s="6"/>
      <c r="D80" s="6"/>
      <c r="E80" s="6"/>
      <c r="F80" s="6"/>
      <c r="G80" s="6"/>
      <c r="H80" s="6"/>
      <c r="I80" s="6"/>
      <c r="J80" s="6"/>
      <c r="K80" s="6"/>
      <c r="L80" s="199"/>
    </row>
    <row r="81" spans="1:12" x14ac:dyDescent="0.25">
      <c r="A81" s="198"/>
      <c r="B81" s="6"/>
      <c r="C81" s="6"/>
      <c r="D81" s="6"/>
      <c r="E81" s="6"/>
      <c r="F81" s="6"/>
      <c r="G81" s="6"/>
      <c r="H81" s="6"/>
      <c r="I81" s="6"/>
      <c r="J81" s="6"/>
      <c r="K81" s="6"/>
      <c r="L81" s="199"/>
    </row>
    <row r="82" spans="1:12" x14ac:dyDescent="0.25">
      <c r="A82" s="198"/>
      <c r="B82" s="6"/>
      <c r="C82" s="6"/>
      <c r="D82" s="6"/>
      <c r="E82" s="6"/>
      <c r="F82" s="6"/>
      <c r="G82" s="6"/>
      <c r="H82" s="6"/>
      <c r="I82" s="6"/>
      <c r="J82" s="6"/>
      <c r="K82" s="6"/>
      <c r="L82" s="199"/>
    </row>
    <row r="83" spans="1:12" x14ac:dyDescent="0.25">
      <c r="A83" s="198"/>
      <c r="B83" s="6"/>
      <c r="C83" s="6"/>
      <c r="D83" s="6"/>
      <c r="E83" s="6"/>
      <c r="F83" s="6"/>
      <c r="G83" s="6"/>
      <c r="H83" s="6"/>
      <c r="I83" s="6"/>
      <c r="J83" s="6"/>
      <c r="K83" s="6"/>
      <c r="L83" s="199"/>
    </row>
    <row r="84" spans="1:12" x14ac:dyDescent="0.25">
      <c r="A84" s="198"/>
      <c r="B84" s="6"/>
      <c r="C84" s="6"/>
      <c r="D84" s="6"/>
      <c r="E84" s="6"/>
      <c r="F84" s="6"/>
      <c r="G84" s="6"/>
      <c r="H84" s="6"/>
      <c r="I84" s="6"/>
      <c r="J84" s="6"/>
      <c r="K84" s="6"/>
      <c r="L84" s="199"/>
    </row>
    <row r="85" spans="1:12" x14ac:dyDescent="0.25">
      <c r="A85" s="198"/>
      <c r="B85" s="6"/>
      <c r="C85" s="6"/>
      <c r="D85" s="6"/>
      <c r="E85" s="6"/>
      <c r="F85" s="6"/>
      <c r="G85" s="6"/>
      <c r="H85" s="6"/>
      <c r="I85" s="6"/>
      <c r="J85" s="6"/>
      <c r="K85" s="6"/>
      <c r="L85" s="199"/>
    </row>
    <row r="86" spans="1:12" x14ac:dyDescent="0.25">
      <c r="A86" s="198"/>
      <c r="B86" s="6"/>
      <c r="C86" s="6"/>
      <c r="D86" s="6"/>
      <c r="E86" s="6"/>
      <c r="F86" s="6"/>
      <c r="G86" s="6"/>
      <c r="H86" s="6"/>
      <c r="I86" s="6"/>
      <c r="J86" s="6"/>
      <c r="K86" s="6"/>
      <c r="L86" s="199"/>
    </row>
    <row r="87" spans="1:12" x14ac:dyDescent="0.25">
      <c r="A87" s="198"/>
      <c r="B87" s="6"/>
      <c r="C87" s="6"/>
      <c r="D87" s="6"/>
      <c r="E87" s="6"/>
      <c r="F87" s="6"/>
      <c r="G87" s="6"/>
      <c r="H87" s="6"/>
      <c r="I87" s="6"/>
      <c r="J87" s="6"/>
      <c r="K87" s="6"/>
      <c r="L87" s="199"/>
    </row>
    <row r="88" spans="1:12" x14ac:dyDescent="0.25">
      <c r="A88" s="198"/>
      <c r="B88" s="6"/>
      <c r="C88" s="6"/>
      <c r="D88" s="6"/>
      <c r="E88" s="6"/>
      <c r="F88" s="6"/>
      <c r="G88" s="6"/>
      <c r="H88" s="6"/>
      <c r="I88" s="6"/>
      <c r="J88" s="6"/>
      <c r="K88" s="6"/>
      <c r="L88" s="199"/>
    </row>
    <row r="89" spans="1:12" x14ac:dyDescent="0.25">
      <c r="A89" s="198"/>
      <c r="B89" s="6"/>
      <c r="C89" s="6"/>
      <c r="D89" s="6"/>
      <c r="E89" s="6"/>
      <c r="F89" s="6"/>
      <c r="G89" s="6"/>
      <c r="H89" s="6"/>
      <c r="I89" s="6"/>
      <c r="J89" s="6"/>
      <c r="K89" s="6"/>
      <c r="L89" s="199"/>
    </row>
    <row r="90" spans="1:12" x14ac:dyDescent="0.25">
      <c r="A90" s="198"/>
      <c r="B90" s="6"/>
      <c r="C90" s="6"/>
      <c r="D90" s="6"/>
      <c r="E90" s="6"/>
      <c r="F90" s="6"/>
      <c r="G90" s="6"/>
      <c r="H90" s="6"/>
      <c r="I90" s="6"/>
      <c r="J90" s="6"/>
      <c r="K90" s="6"/>
      <c r="L90" s="199"/>
    </row>
    <row r="91" spans="1:12" x14ac:dyDescent="0.25">
      <c r="A91" s="198"/>
      <c r="B91" s="6"/>
      <c r="C91" s="6"/>
      <c r="D91" s="6"/>
      <c r="E91" s="6"/>
      <c r="F91" s="6"/>
      <c r="G91" s="6"/>
      <c r="H91" s="6"/>
      <c r="I91" s="6"/>
      <c r="J91" s="6"/>
      <c r="K91" s="6"/>
      <c r="L91" s="199"/>
    </row>
    <row r="92" spans="1:12" x14ac:dyDescent="0.25">
      <c r="A92" s="198"/>
      <c r="B92" s="6"/>
      <c r="C92" s="6"/>
      <c r="D92" s="6"/>
      <c r="E92" s="6"/>
      <c r="F92" s="6"/>
      <c r="G92" s="6"/>
      <c r="H92" s="6"/>
      <c r="I92" s="6"/>
      <c r="J92" s="6"/>
      <c r="K92" s="6"/>
      <c r="L92" s="199"/>
    </row>
    <row r="93" spans="1:12" x14ac:dyDescent="0.25">
      <c r="A93" s="198"/>
      <c r="B93" s="6"/>
      <c r="C93" s="6"/>
      <c r="D93" s="6"/>
      <c r="E93" s="6"/>
      <c r="F93" s="6"/>
      <c r="G93" s="6"/>
      <c r="H93" s="6"/>
      <c r="I93" s="6"/>
      <c r="J93" s="6"/>
      <c r="K93" s="6"/>
      <c r="L93" s="199"/>
    </row>
    <row r="94" spans="1:12" x14ac:dyDescent="0.25">
      <c r="A94" s="198"/>
      <c r="B94" s="6"/>
      <c r="C94" s="6"/>
      <c r="D94" s="6"/>
      <c r="E94" s="6"/>
      <c r="F94" s="6"/>
      <c r="G94" s="6"/>
      <c r="H94" s="6"/>
      <c r="I94" s="6"/>
      <c r="J94" s="6"/>
      <c r="K94" s="6"/>
      <c r="L94" s="199"/>
    </row>
    <row r="95" spans="1:12" x14ac:dyDescent="0.25">
      <c r="A95" s="198"/>
      <c r="B95" s="6"/>
      <c r="C95" s="6"/>
      <c r="D95" s="6"/>
      <c r="E95" s="6"/>
      <c r="F95" s="6"/>
      <c r="G95" s="6"/>
      <c r="H95" s="6"/>
      <c r="I95" s="6"/>
      <c r="J95" s="6"/>
      <c r="K95" s="6"/>
      <c r="L95" s="199"/>
    </row>
    <row r="96" spans="1:12" x14ac:dyDescent="0.25">
      <c r="A96" s="198"/>
      <c r="B96" s="6"/>
      <c r="C96" s="6"/>
      <c r="D96" s="6"/>
      <c r="E96" s="6"/>
      <c r="F96" s="6"/>
      <c r="G96" s="6"/>
      <c r="H96" s="6"/>
      <c r="I96" s="6"/>
      <c r="J96" s="6"/>
      <c r="K96" s="6"/>
      <c r="L96" s="199"/>
    </row>
    <row r="97" spans="1:14" x14ac:dyDescent="0.25">
      <c r="A97" s="198"/>
      <c r="B97" s="6"/>
      <c r="C97" s="6"/>
      <c r="D97" s="6"/>
      <c r="E97" s="6"/>
      <c r="F97" s="6"/>
      <c r="G97" s="6"/>
      <c r="H97" s="6"/>
      <c r="I97" s="6"/>
      <c r="J97" s="6"/>
      <c r="K97" s="6"/>
      <c r="L97" s="199"/>
    </row>
    <row r="98" spans="1:14" x14ac:dyDescent="0.25">
      <c r="A98" s="198"/>
      <c r="B98" s="6"/>
      <c r="C98" s="6"/>
      <c r="D98" s="6"/>
      <c r="E98" s="6"/>
      <c r="F98" s="6"/>
      <c r="G98" s="6"/>
      <c r="H98" s="6"/>
      <c r="I98" s="6"/>
      <c r="J98" s="6"/>
      <c r="K98" s="6"/>
      <c r="L98" s="199"/>
    </row>
    <row r="99" spans="1:14" x14ac:dyDescent="0.25">
      <c r="A99" s="198"/>
      <c r="B99" s="6"/>
      <c r="C99" s="6"/>
      <c r="D99" s="6"/>
      <c r="E99" s="6"/>
      <c r="F99" s="6"/>
      <c r="G99" s="6"/>
      <c r="H99" s="6"/>
      <c r="I99" s="6"/>
      <c r="J99" s="6"/>
      <c r="K99" s="6"/>
      <c r="L99" s="199"/>
    </row>
    <row r="100" spans="1:14" x14ac:dyDescent="0.25">
      <c r="A100" s="19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199"/>
    </row>
    <row r="101" spans="1:14" ht="15.75" thickBot="1" x14ac:dyDescent="0.3">
      <c r="A101" s="205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206"/>
    </row>
    <row r="105" spans="1:14" ht="15.75" thickBot="1" x14ac:dyDescent="0.3"/>
    <row r="106" spans="1:14" ht="19.5" thickBot="1" x14ac:dyDescent="0.35">
      <c r="F106" s="1408" t="s">
        <v>1314</v>
      </c>
      <c r="G106" s="1409"/>
      <c r="H106" s="1409"/>
      <c r="I106" s="1409"/>
      <c r="J106" s="1409"/>
      <c r="K106" s="1409"/>
      <c r="L106" s="1409"/>
      <c r="M106" s="1409"/>
      <c r="N106" s="1410"/>
    </row>
    <row r="146" spans="6:14" ht="15.75" thickBot="1" x14ac:dyDescent="0.3"/>
    <row r="147" spans="6:14" ht="19.5" thickBot="1" x14ac:dyDescent="0.35">
      <c r="F147" s="1408" t="s">
        <v>1339</v>
      </c>
      <c r="G147" s="1409"/>
      <c r="H147" s="1409"/>
      <c r="I147" s="1409"/>
      <c r="J147" s="1409"/>
      <c r="K147" s="1409"/>
      <c r="L147" s="1409"/>
      <c r="M147" s="1409"/>
      <c r="N147" s="1410"/>
    </row>
    <row r="186" spans="1:17" ht="15.75" thickBot="1" x14ac:dyDescent="0.3"/>
    <row r="187" spans="1:17" ht="15.75" thickBot="1" x14ac:dyDescent="0.3">
      <c r="A187" s="195"/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7"/>
    </row>
    <row r="188" spans="1:17" ht="19.5" thickBot="1" x14ac:dyDescent="0.35">
      <c r="A188" s="198"/>
      <c r="B188" s="6"/>
      <c r="C188" s="6"/>
      <c r="D188" s="6"/>
      <c r="E188" s="6"/>
      <c r="F188" s="6"/>
      <c r="G188" s="1408" t="s">
        <v>1389</v>
      </c>
      <c r="H188" s="6"/>
      <c r="I188" s="6"/>
      <c r="J188" s="6"/>
      <c r="K188" s="6"/>
      <c r="L188" s="6"/>
      <c r="M188" s="6"/>
      <c r="N188" s="6"/>
      <c r="O188" s="6"/>
      <c r="P188" s="6"/>
      <c r="Q188" s="199"/>
    </row>
    <row r="189" spans="1:17" x14ac:dyDescent="0.25">
      <c r="A189" s="19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199"/>
    </row>
    <row r="190" spans="1:17" x14ac:dyDescent="0.25">
      <c r="A190" s="19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199"/>
    </row>
    <row r="191" spans="1:17" x14ac:dyDescent="0.25">
      <c r="A191" s="19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199"/>
    </row>
    <row r="192" spans="1:17" x14ac:dyDescent="0.25">
      <c r="A192" s="19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199"/>
    </row>
    <row r="193" spans="1:17" x14ac:dyDescent="0.25">
      <c r="A193" s="19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199"/>
    </row>
    <row r="194" spans="1:17" x14ac:dyDescent="0.25">
      <c r="A194" s="19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199"/>
    </row>
    <row r="195" spans="1:17" x14ac:dyDescent="0.25">
      <c r="A195" s="19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199"/>
    </row>
    <row r="196" spans="1:17" x14ac:dyDescent="0.25">
      <c r="A196" s="19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199"/>
    </row>
    <row r="197" spans="1:17" x14ac:dyDescent="0.25">
      <c r="A197" s="19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199"/>
    </row>
    <row r="198" spans="1:17" x14ac:dyDescent="0.25">
      <c r="A198" s="19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199"/>
    </row>
    <row r="199" spans="1:17" x14ac:dyDescent="0.25">
      <c r="A199" s="19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199"/>
    </row>
    <row r="200" spans="1:17" x14ac:dyDescent="0.25">
      <c r="A200" s="19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199"/>
    </row>
    <row r="201" spans="1:17" x14ac:dyDescent="0.25">
      <c r="A201" s="19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199"/>
    </row>
    <row r="202" spans="1:17" x14ac:dyDescent="0.25">
      <c r="A202" s="19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199"/>
    </row>
    <row r="203" spans="1:17" x14ac:dyDescent="0.25">
      <c r="A203" s="19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199"/>
    </row>
    <row r="204" spans="1:17" x14ac:dyDescent="0.25">
      <c r="A204" s="19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199"/>
    </row>
    <row r="205" spans="1:17" x14ac:dyDescent="0.25">
      <c r="A205" s="19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199"/>
    </row>
    <row r="206" spans="1:17" x14ac:dyDescent="0.25">
      <c r="A206" s="19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199"/>
    </row>
    <row r="207" spans="1:17" x14ac:dyDescent="0.25">
      <c r="A207" s="19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199"/>
    </row>
    <row r="208" spans="1:17" x14ac:dyDescent="0.25">
      <c r="A208" s="19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199"/>
    </row>
    <row r="209" spans="1:17" x14ac:dyDescent="0.25">
      <c r="A209" s="19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199"/>
    </row>
    <row r="210" spans="1:17" x14ac:dyDescent="0.25">
      <c r="A210" s="19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199"/>
    </row>
    <row r="211" spans="1:17" x14ac:dyDescent="0.25">
      <c r="A211" s="19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199"/>
    </row>
    <row r="212" spans="1:17" x14ac:dyDescent="0.25">
      <c r="A212" s="19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199"/>
    </row>
    <row r="213" spans="1:17" x14ac:dyDescent="0.25">
      <c r="A213" s="19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199"/>
    </row>
    <row r="214" spans="1:17" x14ac:dyDescent="0.25">
      <c r="A214" s="19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199"/>
    </row>
    <row r="215" spans="1:17" x14ac:dyDescent="0.25">
      <c r="A215" s="19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199"/>
    </row>
    <row r="216" spans="1:17" x14ac:dyDescent="0.25">
      <c r="A216" s="19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199"/>
    </row>
    <row r="217" spans="1:17" x14ac:dyDescent="0.25">
      <c r="A217" s="19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199"/>
    </row>
    <row r="218" spans="1:17" x14ac:dyDescent="0.25">
      <c r="A218" s="19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199"/>
    </row>
    <row r="219" spans="1:17" x14ac:dyDescent="0.25">
      <c r="A219" s="19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199"/>
    </row>
    <row r="220" spans="1:17" x14ac:dyDescent="0.25">
      <c r="A220" s="19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199"/>
    </row>
    <row r="221" spans="1:17" x14ac:dyDescent="0.25">
      <c r="A221" s="19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199"/>
    </row>
    <row r="222" spans="1:17" x14ac:dyDescent="0.25">
      <c r="A222" s="19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199"/>
    </row>
    <row r="223" spans="1:17" x14ac:dyDescent="0.25">
      <c r="A223" s="19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199"/>
    </row>
    <row r="224" spans="1:17" x14ac:dyDescent="0.25">
      <c r="A224" s="19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199"/>
    </row>
    <row r="225" spans="1:17" x14ac:dyDescent="0.25">
      <c r="A225" s="19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199"/>
    </row>
    <row r="226" spans="1:17" x14ac:dyDescent="0.25">
      <c r="A226" s="19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199"/>
    </row>
    <row r="227" spans="1:17" x14ac:dyDescent="0.25">
      <c r="A227" s="19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199"/>
    </row>
    <row r="228" spans="1:17" ht="19.5" thickBot="1" x14ac:dyDescent="0.35">
      <c r="A228" s="205"/>
      <c r="B228" s="42"/>
      <c r="C228" s="42"/>
      <c r="D228" s="42"/>
      <c r="E228" s="42"/>
      <c r="F228" s="42"/>
      <c r="G228" s="42"/>
      <c r="H228" s="42"/>
      <c r="I228" s="1493" t="s">
        <v>1415</v>
      </c>
      <c r="J228" s="42"/>
      <c r="K228" s="42"/>
      <c r="L228" s="42"/>
      <c r="M228" s="42"/>
      <c r="N228" s="42"/>
      <c r="O228" s="42"/>
      <c r="P228" s="42"/>
      <c r="Q228" s="206"/>
    </row>
    <row r="234" spans="1:17" ht="15.75" thickBot="1" x14ac:dyDescent="0.3"/>
    <row r="235" spans="1:17" ht="19.5" thickBot="1" x14ac:dyDescent="0.35">
      <c r="F235" s="651" t="s">
        <v>1416</v>
      </c>
      <c r="G235" s="1494"/>
      <c r="H235" s="1494"/>
      <c r="I235" s="1494"/>
      <c r="J235" s="1494"/>
      <c r="K235" s="1494"/>
      <c r="L235" s="1494"/>
      <c r="M235" s="1494"/>
      <c r="N235" s="1494"/>
      <c r="O235" s="650"/>
    </row>
    <row r="276" spans="3:18" ht="15.75" thickBot="1" x14ac:dyDescent="0.3"/>
    <row r="277" spans="3:18" ht="19.5" thickBot="1" x14ac:dyDescent="0.35">
      <c r="C277" s="651" t="s">
        <v>1527</v>
      </c>
      <c r="D277" s="1561"/>
      <c r="E277" s="1494"/>
      <c r="F277" s="1494"/>
      <c r="G277" s="1494"/>
      <c r="H277" s="1494"/>
      <c r="I277" s="1494"/>
      <c r="J277" s="1494"/>
      <c r="K277" s="1494"/>
      <c r="L277" s="1494"/>
      <c r="M277" s="1494"/>
      <c r="N277" s="1562"/>
      <c r="Q277" s="168"/>
      <c r="R277" s="168"/>
    </row>
    <row r="318" spans="4:15" ht="15.75" thickBot="1" x14ac:dyDescent="0.3"/>
    <row r="319" spans="4:15" ht="19.5" thickBot="1" x14ac:dyDescent="0.35">
      <c r="D319" s="651" t="s">
        <v>1527</v>
      </c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Agenda virtual 2025</vt:lpstr>
      <vt:lpstr>Agenda virtual 2026</vt:lpstr>
      <vt:lpstr>RESUMEN CONTROL</vt:lpstr>
      <vt:lpstr>Convenio ute </vt:lpstr>
      <vt:lpstr>MAXIMA</vt:lpstr>
      <vt:lpstr>CARDIOMOVIL</vt:lpstr>
      <vt:lpstr>SUCIVE</vt:lpstr>
      <vt:lpstr>SEGUROS</vt:lpstr>
      <vt:lpstr>AMARRAS</vt:lpstr>
      <vt:lpstr>DGI</vt:lpstr>
      <vt:lpstr>CONVENIOS DGI</vt:lpstr>
      <vt:lpstr>BPS</vt:lpstr>
      <vt:lpstr>BSE</vt:lpstr>
      <vt:lpstr>PRIMARIA 2025</vt:lpstr>
      <vt:lpstr>CONVENIO PILAR CALIZ 2025</vt:lpstr>
      <vt:lpstr>CONTRIBUCION INM</vt:lpstr>
      <vt:lpstr>CONTROL RECIBOS Y QUINCENAS</vt:lpstr>
      <vt:lpstr>control de carnet de salud 2025</vt:lpstr>
      <vt:lpstr>CONTROL CONTRATOS</vt:lpstr>
      <vt:lpstr>CONTROL Camperas 2025</vt:lpstr>
      <vt:lpstr>BAJAS POR OBRA</vt:lpstr>
      <vt:lpstr>PLANILLA PARA UNIFORMES OCTUBRE</vt:lpstr>
      <vt:lpstr>pagos de porveedores</vt:lpstr>
      <vt:lpstr>pendientes - Andres</vt:lpstr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2026-02-18T20:18:19Z</dcterms:modified>
</cp:coreProperties>
</file>